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https://fcmat2-my.sharepoint.com/personal/cbeno_fcmat_org/Documents/Desktop/"/>
    </mc:Choice>
  </mc:AlternateContent>
  <xr:revisionPtr revIDLastSave="4" documentId="8_{B288ECCF-4151-45B2-8C8E-A3B32E14462F}" xr6:coauthVersionLast="47" xr6:coauthVersionMax="47" xr10:uidLastSave="{6E85275C-2219-4DFC-885C-85006660F6A6}"/>
  <workbookProtection workbookAlgorithmName="SHA-512" workbookHashValue="sVslZIrkWcYfrWfBpCKVO8SLuOS+1EH3GL9r9gTBzedQRlK5KScZl8kIwsz6jQToN0H7JRcEzCWbI6O6Sy0Rgg==" workbookSaltValue="55rptmiLGNUhsttRgGccng==" workbookSpinCount="100000" lockStructure="1"/>
  <bookViews>
    <workbookView xWindow="-110" yWindow="-110" windowWidth="19420" windowHeight="10420" firstSheet="1" activeTab="4" xr2:uid="{00000000-000D-0000-FFFF-FFFF00000000}"/>
  </bookViews>
  <sheets>
    <sheet name="Instructions" sheetId="4" r:id="rId1"/>
    <sheet name="Efficiency Tool" sheetId="1" r:id="rId2"/>
    <sheet name="Staffing and Caseload Standards" sheetId="3" r:id="rId3"/>
    <sheet name="Overstaff Warning" sheetId="5" state="hidden" r:id="rId4"/>
    <sheet name="Identification Standards" sheetId="2" r:id="rId5"/>
  </sheets>
  <definedNames>
    <definedName name="_xlnm.Print_Area" localSheetId="1">'Efficiency Tool'!$A$1:$E$28</definedName>
    <definedName name="_xlnm.Print_Area" localSheetId="4">'Identification Standards'!$A$1:$D$35</definedName>
    <definedName name="_xlnm.Print_Area" localSheetId="0">Instructions!$A$1:$L$48</definedName>
    <definedName name="Z_6E6BAC3D_F777_480A_8850_7A7F180BB665_.wvu.PrintArea" localSheetId="1" hidden="1">'Efficiency Tool'!$B$1:$E$28</definedName>
    <definedName name="Z_9B108DDE_A6BB_F747_9BAF_91004BBE919C_.wvu.Cols" localSheetId="1" hidden="1">'Efficiency Tool'!$C:$M</definedName>
    <definedName name="Z_9B108DDE_A6BB_F747_9BAF_91004BBE919C_.wvu.PrintArea" localSheetId="1" hidden="1">'Efficiency Tool'!$B$1:$E$28</definedName>
    <definedName name="Z_9B108DDE_A6BB_F747_9BAF_91004BBE919C_.wvu.Rows" localSheetId="1" hidden="1">'Efficiency Tool'!$28:$28,'Efficiency Tool'!$32:$34</definedName>
  </definedNames>
  <calcPr calcId="191029"/>
  <customWorkbookViews>
    <customWorkbookView name="Michelle Giacomini - Personal View" guid="{6E6BAC3D-F777-480A-8850-7A7F180BB665}" mergeInterval="0" personalView="1" maximized="1" xWindow="-13" yWindow="-13" windowWidth="2762" windowHeight="1770" activeSheetId="1" showComments="commIndAndComment"/>
    <customWorkbookView name="John Lotze - Personal View" guid="{9B108DDE-A6BB-F747-9BAF-91004BBE919C}" mergeInterval="0" personalView="1" xWindow="1701" yWindow="49" windowWidth="1406" windowHeight="953"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3" l="1"/>
  <c r="E6" i="3"/>
  <c r="E7" i="3"/>
  <c r="E8" i="3"/>
  <c r="E9" i="3"/>
  <c r="E18" i="3"/>
  <c r="E32" i="3"/>
  <c r="E37" i="3"/>
  <c r="E55" i="3"/>
  <c r="E56" i="3"/>
  <c r="E57" i="3"/>
  <c r="E60" i="3"/>
  <c r="E11" i="3"/>
  <c r="E38" i="3"/>
  <c r="E33" i="3"/>
  <c r="E21" i="3"/>
  <c r="E20" i="3"/>
  <c r="E19" i="3"/>
  <c r="E17" i="3"/>
  <c r="E32" i="5" l="1"/>
  <c r="E31" i="5"/>
  <c r="E27" i="5"/>
  <c r="E26" i="5"/>
  <c r="E21" i="5"/>
  <c r="E20" i="5"/>
  <c r="E19" i="5"/>
  <c r="E18" i="5"/>
  <c r="E17" i="5"/>
  <c r="E11" i="5"/>
  <c r="E12" i="5"/>
  <c r="E13" i="5"/>
  <c r="E14" i="5"/>
  <c r="E10" i="5"/>
  <c r="E63" i="3"/>
  <c r="E6" i="5"/>
  <c r="E5" i="5"/>
  <c r="E4" i="5"/>
  <c r="E3" i="5"/>
  <c r="D33" i="2" l="1"/>
  <c r="D23" i="2"/>
  <c r="D24" i="2"/>
  <c r="D25" i="2"/>
  <c r="D26" i="2"/>
  <c r="D27" i="2"/>
  <c r="D28" i="2"/>
  <c r="D29" i="2"/>
  <c r="D30" i="2"/>
  <c r="D31" i="2"/>
  <c r="D32" i="2"/>
  <c r="D22" i="2"/>
  <c r="D11" i="2"/>
  <c r="D12" i="2"/>
  <c r="D13" i="2"/>
  <c r="D14" i="2"/>
  <c r="D15" i="2"/>
  <c r="D16" i="2"/>
  <c r="D17" i="2"/>
  <c r="D18" i="2"/>
  <c r="D21" i="2"/>
  <c r="D19" i="2"/>
  <c r="D10" i="2"/>
  <c r="D9" i="2"/>
  <c r="D8" i="2"/>
  <c r="D7" i="2"/>
  <c r="D4" i="2"/>
  <c r="E51" i="3"/>
  <c r="E50" i="3"/>
  <c r="E49" i="3"/>
  <c r="E48" i="3"/>
  <c r="E44" i="3"/>
  <c r="E43" i="3"/>
  <c r="E27" i="3"/>
  <c r="E26" i="3"/>
  <c r="E15" i="3"/>
  <c r="E14" i="3"/>
  <c r="E13" i="3"/>
  <c r="E12" i="3"/>
  <c r="E62" i="3" l="1"/>
  <c r="E61" i="3"/>
  <c r="E59" i="3"/>
  <c r="C65" i="3" s="1"/>
  <c r="D65" i="3" s="1"/>
  <c r="E58" i="3"/>
  <c r="D28" i="1" l="1"/>
  <c r="B35" i="2" l="1"/>
  <c r="C35" i="2" l="1"/>
  <c r="D6" i="1" s="1"/>
  <c r="D5" i="1"/>
  <c r="E8" i="1" l="1"/>
  <c r="E9" i="1"/>
  <c r="E10" i="1"/>
  <c r="E18" i="1" l="1"/>
  <c r="E17" i="1"/>
  <c r="E16" i="1"/>
  <c r="E15" i="1"/>
  <c r="E14" i="1"/>
  <c r="E13" i="1"/>
  <c r="E12" i="1"/>
  <c r="E5" i="1"/>
  <c r="G27" i="1" l="1"/>
  <c r="E27" i="1" l="1"/>
  <c r="G28" i="1" l="1"/>
  <c r="E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tc={FB381831-AC1A-4ED9-8D51-CC3012F79CD0}</author>
  </authors>
  <commentList>
    <comment ref="F1" authorId="0" shapeId="0" xr:uid="{FB381831-AC1A-4ED9-8D51-CC3012F79CD0}">
      <text>
        <t>[Threaded comment]
Your version of Excel allows you to read this threaded comment; however, any edits to it will get removed if the file is opened in a newer version of Excel. Learn more: https://go.microsoft.com/fwlink/?linkid=870924
Comment:
    When we protect the worksheet again, can we unprotect column F so they can make comments?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tc={E0F0B353-E997-794B-A620-FD69AD6E95AC}</author>
  </authors>
  <commentList>
    <comment ref="B21" authorId="0" shapeId="0" xr:uid="{E0F0B353-E997-794B-A620-FD69AD6E95AC}">
      <text>
        <t>[Threaded comment]
Your version of Excel allows you to read this threaded comment; however, any edits to it will get removed if the file is opened in a newer version of Excel. Learn more: https://go.microsoft.com/fwlink/?linkid=870924
Comment:
    Agree with Cassady about putting a percent sign after these items, and probably should do so in the district response column also if possible.</t>
      </text>
    </comment>
  </commentList>
</comments>
</file>

<file path=xl/sharedStrings.xml><?xml version="1.0" encoding="utf-8"?>
<sst xmlns="http://schemas.openxmlformats.org/spreadsheetml/2006/main" count="270" uniqueCount="168">
  <si>
    <t xml:space="preserve"> </t>
  </si>
  <si>
    <t>No</t>
  </si>
  <si>
    <t>Does the district access available funding sources for costs related to special education (e.g., excess cost pool, legal fees, mental health)?</t>
  </si>
  <si>
    <t>Does the district use appropriate tools to help it make informed decisions about whether to add services (e.g., special circumstance instructional assistance process and form, transportation decision tree)?</t>
  </si>
  <si>
    <t>Does the district analyze whether it will meet the maintenance of effort (MOE) requirement at each reporting period?</t>
  </si>
  <si>
    <t>high</t>
  </si>
  <si>
    <t>medium</t>
  </si>
  <si>
    <t>Yes</t>
  </si>
  <si>
    <t xml:space="preserve">value per risk area </t>
  </si>
  <si>
    <t>Have Gamut policies as reference (BP 3100)</t>
  </si>
  <si>
    <t>Board policies and administrative regulations on budget development and adoption. Comparative budget report if available.  39, 2, 7, 8 (Excel &amp; financial system), 20 
39-Budget procedures manual, forms and memos, including any internal processes on budget preparation and monitoring.
2-Board policies and administrative regulations on ethics, civility, fraud prevention, conflict of interest, internal audit, audit committee, and budget.
7-Business office procedure manual.
8-SACS reports including narratives, budget assumptions and PowerPoint presentations for all funds for current and 2 prior reporting periods.  Comparative reports for actuals to budget provided to the board during the last 2 fiscal years.</t>
  </si>
  <si>
    <t>LCFF Calculator or its equivalent, and the info. used to populate the calculator (Planning factors of the Common Message/COE instructions). 17
17-Detailed budget calculations: LCFF, Other State Revenues, Federal Revenues, Local Revenues for the current reporting period.  Allocations for: Categorical programs, carryovers, and budget reductions for the current period.</t>
  </si>
  <si>
    <t>COE letters, 22
22-Letters from the county office regarding review and approval of the current and 2 prior reporting periods.</t>
  </si>
  <si>
    <t>12, 13, 15, 6  Q: Ask representatives of the various groups and how are you involved.
12-Agendas and minutes of the budget advisory committee for the current year, include all participating groups designated with the LCAP.
13-List of those serving on the budget advisory committee, including names and position titles, include all participating groups designated with the LCAP.
15-Budget development and LCAP calendars for the current and prior year.
6-Memos, agendas and minutes of interdepartmental meetings, and communications between business and all other departments and sites regarding in-services conducted, budget and financial system training and budget development, and employee responsibilities for policies, procedures and internal controls. Documentation to support review and resolution of audit findings with staff.</t>
  </si>
  <si>
    <t>14, 15, 16
14-LCAP and related documentation, including district goals and priorities for the current year including the eight state priorities included in the district’s LCAP.
15-Budget development and LCAP calendars for the current and prior year.
16-Budget worksheets for staffing allocations, department and school site allocations, include methodology to track expenditures budgeted with LCAP eight state priorities.</t>
  </si>
  <si>
    <t>Q: &amp;  8,  25
8-SACS reports including narratives, budget assumptions and PowerPoint presentations for all funds for the current and 2 prior reporting periods.  Comparative reports for actuals to budget provided to the board during the current and prior year.
25-PDF files for Unaudited Actual reports, for the most recent year and 2 prior years including everything that went to the board.</t>
  </si>
  <si>
    <t>4
4-Audit reports for last three fiscal years available.</t>
  </si>
  <si>
    <t>3
3-Board minutes showing presentation of the prior year audit report and corrective action plans for audit exceptions.</t>
  </si>
  <si>
    <t>1, 4
1-List of internal audits and/or reviews performed in current and prior fiscal year, and status of auditors’ recommendations.
4-Audit reports for last three fiscal years available.</t>
  </si>
  <si>
    <t>N/A</t>
  </si>
  <si>
    <t>Special Education Efficiency Tool</t>
  </si>
  <si>
    <t>need funding formula from member in SELPA</t>
  </si>
  <si>
    <t>proof of decision tree or SCIA process</t>
  </si>
  <si>
    <r>
      <t>Various Industry Standards and Code Requirements for Preschool Staffing</t>
    </r>
    <r>
      <rPr>
        <vertAlign val="superscript"/>
        <sz val="11"/>
        <color theme="1"/>
        <rFont val="Gill Sans MT"/>
        <family val="2"/>
      </rPr>
      <t>1</t>
    </r>
  </si>
  <si>
    <t>Preschool Program</t>
  </si>
  <si>
    <t># Students</t>
  </si>
  <si>
    <t># Teachers / # Aides</t>
  </si>
  <si>
    <t>Adult-to-Student Ratio</t>
  </si>
  <si>
    <t>General Education</t>
  </si>
  <si>
    <t>1/1</t>
  </si>
  <si>
    <t>SDC Mild/Moderate</t>
  </si>
  <si>
    <t>SDC Moderate/Severe</t>
  </si>
  <si>
    <t>1/2</t>
  </si>
  <si>
    <t>Speech Only</t>
  </si>
  <si>
    <t>1/0</t>
  </si>
  <si>
    <t>Grade Span</t>
  </si>
  <si>
    <t>SAI Industry Standard Caseload Range</t>
  </si>
  <si>
    <t>K-8</t>
  </si>
  <si>
    <t>20-24</t>
  </si>
  <si>
    <t>Resource Specialist Program Environmental Aide Hours</t>
  </si>
  <si>
    <t>Industry Standard: IA Hours Weekly per Teacher FTE</t>
  </si>
  <si>
    <t>1 FTE/30 IA hours per week</t>
  </si>
  <si>
    <t>Industry Standard 
Caseload Range</t>
  </si>
  <si>
    <t>12-15</t>
  </si>
  <si>
    <t>10-12</t>
  </si>
  <si>
    <t>Speech and Language Pathologist (Preschool)</t>
  </si>
  <si>
    <t>Speech and Language Pathologist (ages 5-22)</t>
  </si>
  <si>
    <t>1:45-55</t>
  </si>
  <si>
    <t>Occupational Therapist</t>
  </si>
  <si>
    <t>Disability</t>
  </si>
  <si>
    <t>Intellectual Disability</t>
  </si>
  <si>
    <t>Hard of Hearing</t>
  </si>
  <si>
    <t>Deaf</t>
  </si>
  <si>
    <t>Speech or Language Impairment</t>
  </si>
  <si>
    <t>Visual Impairment</t>
  </si>
  <si>
    <t>Emotional Disturbance</t>
  </si>
  <si>
    <t>Orthopedic Impairment</t>
  </si>
  <si>
    <t>Other Health Impairment</t>
  </si>
  <si>
    <t>Specific Learning Disability</t>
  </si>
  <si>
    <t>Deaf-Blindness</t>
  </si>
  <si>
    <t>Multiple Disability</t>
  </si>
  <si>
    <t>Autism</t>
  </si>
  <si>
    <t>Traumatic Brain Injury</t>
  </si>
  <si>
    <t>District Response</t>
  </si>
  <si>
    <t>Source documentation required</t>
  </si>
  <si>
    <t>Met</t>
  </si>
  <si>
    <t>Not Met</t>
  </si>
  <si>
    <t>district work papers regarding this topic</t>
  </si>
  <si>
    <t>due process policy/procedures as well as contingency plan</t>
  </si>
  <si>
    <t>MOE reports from SACS software</t>
  </si>
  <si>
    <t>COMBINED Results</t>
  </si>
  <si>
    <t>Are costs of contracted related services per hour less than the average hourly total compensation for district employees of the same job description?</t>
  </si>
  <si>
    <t>Total "No" Responses</t>
  </si>
  <si>
    <t xml:space="preserve">% of standards met from second tab will determine the result here </t>
  </si>
  <si>
    <t>% of standards met from third tab will determine the result here</t>
  </si>
  <si>
    <t>SDC Autism Spectrum Disorder</t>
  </si>
  <si>
    <t>Moderate/Severe Special Day Class</t>
  </si>
  <si>
    <t>Autism Spectrum Disorder</t>
  </si>
  <si>
    <t>8-10</t>
  </si>
  <si>
    <t>Adapted PE Teacher</t>
  </si>
  <si>
    <t>Physical Therapist</t>
  </si>
  <si>
    <t>Vision and Orientation/Mobility</t>
  </si>
  <si>
    <t>1:10-30</t>
  </si>
  <si>
    <t>Deaf/Hard of Hearing</t>
  </si>
  <si>
    <t>1:15-25</t>
  </si>
  <si>
    <t>Ed Code Max</t>
  </si>
  <si>
    <t>Current Teacher Caseloads in Specialized Academic Instruction or Learning Center Model</t>
  </si>
  <si>
    <t>Emotionally Disturbed</t>
  </si>
  <si>
    <t>Other Providers</t>
  </si>
  <si>
    <t>Psychologist*</t>
  </si>
  <si>
    <t>Nurse*</t>
  </si>
  <si>
    <t>1:2,274</t>
  </si>
  <si>
    <t>1:977</t>
  </si>
  <si>
    <t>Staffing and Caseload Standards Worksheet</t>
  </si>
  <si>
    <t>Identification Standards Worksheet</t>
  </si>
  <si>
    <t>Identification Rate</t>
  </si>
  <si>
    <t>Resource Specialist Program</t>
  </si>
  <si>
    <t xml:space="preserve">Mild/Moderate Special Day Class </t>
  </si>
  <si>
    <t>Interviews; Sample of IEPs</t>
  </si>
  <si>
    <t xml:space="preserve">fiscal </t>
  </si>
  <si>
    <t>SELPA or district policies</t>
  </si>
  <si>
    <t>Are the district’s staffing ratios, class sizes and caseload sizes in accordance with statutory requirements and industry standards? Goal: 100%</t>
  </si>
  <si>
    <t xml:space="preserve">Does the district account correctly for all costs related to special education? Specifically, transportation, indirect costs, service providers, and legal fees? </t>
  </si>
  <si>
    <t>Does the district or SELPA have cost limitations for independent educational evaluations?</t>
  </si>
  <si>
    <t>High School</t>
  </si>
  <si>
    <t>High School-22 Yrs.</t>
  </si>
  <si>
    <t>evidence of costs in budget</t>
  </si>
  <si>
    <t>Industry Standard Ratio</t>
  </si>
  <si>
    <t>Statewide Average Percentage by Disability Type*</t>
  </si>
  <si>
    <t>District Rate</t>
  </si>
  <si>
    <t>of standards met</t>
  </si>
  <si>
    <t>Staffing and Caseload Standards</t>
  </si>
  <si>
    <t>tab</t>
  </si>
  <si>
    <t>cell</t>
  </si>
  <si>
    <t>E55</t>
  </si>
  <si>
    <t>hidden value</t>
  </si>
  <si>
    <t>E63</t>
  </si>
  <si>
    <t>E56</t>
  </si>
  <si>
    <t>E57</t>
  </si>
  <si>
    <t>E5</t>
  </si>
  <si>
    <t>E6</t>
  </si>
  <si>
    <t>E7</t>
  </si>
  <si>
    <t>E8</t>
  </si>
  <si>
    <t>E9</t>
  </si>
  <si>
    <t>E17</t>
  </si>
  <si>
    <t>E18</t>
  </si>
  <si>
    <t>E19</t>
  </si>
  <si>
    <t>E20</t>
  </si>
  <si>
    <t>E21</t>
  </si>
  <si>
    <t>E32</t>
  </si>
  <si>
    <t>E33</t>
  </si>
  <si>
    <t>E37</t>
  </si>
  <si>
    <t>E38</t>
  </si>
  <si>
    <t xml:space="preserve">     by comparing the number for each to the total student count.</t>
  </si>
  <si>
    <t>Annual Performance Report</t>
  </si>
  <si>
    <t>Is the indirect rate charged to special education programs comparable (equal to or less than) the district's approved indirect rate?</t>
  </si>
  <si>
    <t>*Psychologist and Nurse caseload is per CalEdFacts at:</t>
  </si>
  <si>
    <t>Number of pupil services staff by type - California</t>
  </si>
  <si>
    <t>Does the district monitor and reconcile the billing for any services provided by nonpublic schools and/or nonpublic agencies?</t>
  </si>
  <si>
    <t>Are IEPs (including initial and triennial assessments) performed within the statutory time frame?</t>
  </si>
  <si>
    <t>Industry Standards and Code Requirements for Preschool Staffing</t>
  </si>
  <si>
    <t>District Response*</t>
  </si>
  <si>
    <t>Enter average number of aides per teacher*</t>
  </si>
  <si>
    <t>Enter average number of students per adult*</t>
  </si>
  <si>
    <t>Nurse**</t>
  </si>
  <si>
    <t>Psychologist**</t>
  </si>
  <si>
    <t>*Leave blank if your district does not employ this position or does not have this type of class.</t>
  </si>
  <si>
    <t>*Per DataQuest 12/1/18 (last available): Special Education - Enrollment by Age and Disability</t>
  </si>
  <si>
    <r>
      <t>Written budget assumptions and evidence that it went to the board, and the version of the Common Message that they used.  17, 21, 39, 57, 45, 8
17-Detailed budget calculations: LCFF, Other State Revenues, Federal Revenues, Local Revenues for current reporting period.   Allocations for: Categorical programs, carryovers, and budget reductions for current period.
21-Listing of one-time revenue and/or expenditures included in the current budget or interim report.
39-Budget procedures manual, forms and memos, including any internal processes on budget preparation and monitoring.
57-Current health and welfare</t>
    </r>
    <r>
      <rPr>
        <sz val="13"/>
        <color rgb="FF00CC00"/>
        <rFont val="Gill Sans MT"/>
        <family val="2"/>
      </rPr>
      <t xml:space="preserve"> </t>
    </r>
    <r>
      <rPr>
        <sz val="13"/>
        <color rgb="FFFF0000"/>
        <rFont val="Gill Sans MT"/>
        <family val="2"/>
      </rPr>
      <t>and statutory benefit</t>
    </r>
    <r>
      <rPr>
        <sz val="13"/>
        <rFont val="Gill Sans MT"/>
        <family val="2"/>
      </rPr>
      <t xml:space="preserve"> expenses and benefit charts, including projected rates for subsequent fiscal years.
45-Board presentations and narratives pertaining to current and 2 prior periods MYFP. Detailed listing of encroachments for each reporting period.
8-SACS reports including narratives, budget assumptions and PowerPoint presentations for all funds for current and 2 prior reporting periods.  Comparative reports for actuals to budget provided to the board during the last 2 fiscal years.</t>
    </r>
  </si>
  <si>
    <r>
      <rPr>
        <sz val="14"/>
        <color theme="1"/>
        <rFont val="Gill Sans MT"/>
        <family val="2"/>
      </rPr>
      <t xml:space="preserve">
Special Education Efficiency Tool</t>
    </r>
    <r>
      <rPr>
        <sz val="11"/>
        <color theme="1"/>
        <rFont val="Gill Sans MT"/>
        <family val="2"/>
      </rPr>
      <t xml:space="preserve">
Local educational agencies (LEAs) throughout the state face an ongoing challenge in funding the costs of serving special education students. FCMAT has developed this Special Education Efficiency Tool as a resource for LEAs to analyze various areas within special education. The intent is for fiscal and special education staff to work together to complete the tool, and for this process to help guide a conversation about how to provide the best services for students in the most efficient manner.
The tool has 22 questions, some of which are tied to worksheets in the tool. This allows an LEA to identify areas that may need additional attention as each is identified by a “no” or “not met” response. For questions 1 and 2, the LEA will complete the two worksheets and a percentage will populate the answers to those questions. For all other questions, the LEA will answer yes, no, or N/A (toggle option available in each cell).
To use the tool, an LEA will need to gather the following information:
    - Fiscal: Total cost of special education
    - Fiscal: Total local contribution to special education
    - SELPA funding formula
    - Copy of decision tree for special circumstances instructional aide (SCIA) process                       
    - Fiscal: Costs of transportation, legal, and indirect costs charged to special education
    - Work papers or process for monitoring nonpublic schools and nonpublic agencies      
    - Due process policies/procedures
    - Due process contingency plan
    - Maintenance of effort forms (SEMA/SEMB)
    - Annual Performance Report
    - Fiscal: Costs of contracted services
    - Fiscal: Total compensation for positions filled using contracted services
    - SELPA or district policies on independent educational evaluations
    - All caseload, staffing, and class size ratio information
    - Identification rates*
*To gather the identification rates for the SELPA average item in the Identification Standards tab, do the following:</t>
    </r>
  </si>
  <si>
    <t>Is the district's unrestricted general fund contribution in relation to total costs for special education (expenditures coded as Goal 5xxx) less than 64.3%?  [According to School Services of California, the statewide average unrestricted general fund contribution to special education was 64.3% for the 2021-22 fiscal year.]</t>
  </si>
  <si>
    <t>Is the district using noncontracted staff to conduct initial assessments or annual/triennial assessments for individualized education programs (IEPs)?</t>
  </si>
  <si>
    <r>
      <t>Are the district’s identification rates less than or equal to county</t>
    </r>
    <r>
      <rPr>
        <sz val="13"/>
        <rFont val="Gill Sans MT"/>
        <family val="2"/>
      </rPr>
      <t>wide</t>
    </r>
    <r>
      <rPr>
        <sz val="13"/>
        <color theme="1"/>
        <rFont val="Gill Sans MT"/>
        <family val="2"/>
      </rPr>
      <t xml:space="preserve"> and statewide averages by disability?  
Goal: 100%</t>
    </r>
  </si>
  <si>
    <t>Special Day Class (SDC) Mild/Moderate</t>
  </si>
  <si>
    <t xml:space="preserve">     Run report 16.12 from CALPADS and calculate percentages for each disability type </t>
  </si>
  <si>
    <t xml:space="preserve">Based on the Local Level Annual Performance Report 2021-22 measure item 4b, is the district proportionate in how it suspends students with disabilities? </t>
  </si>
  <si>
    <t xml:space="preserve">Based on the Local Level Annual Performance Report 2021-22 measure items 9 and 10, is the district proportionate in how it identifies students for special education? </t>
  </si>
  <si>
    <t>Based on the Local Level Annual Performance Report 2021-22 measure item 6c, is the percentage of preschool students with disabilities in a home setting less than 3.5?</t>
  </si>
  <si>
    <t>Does the district analyze and plan for the costs of settlements and due process hearings?</t>
  </si>
  <si>
    <t>Based on the Local Level Annual Performance Report 2021-22 measure item 5a, is the percentage of students with disabilities who spent 80% or more of their time inside the general education classroom greater than or equal to 60?</t>
  </si>
  <si>
    <t>Based on the Local Level Annual Performance Report 2021-22 measure item 5c, is the percentage of students with disabilities placed in separate schools less than or equal to 3.2?</t>
  </si>
  <si>
    <t>Based on the Local Level Annual Performance Report 2021-22 measure item 5b, is the percentage of students with disabilities who are in the general education classroom less than 40% of the time less than or equal to 18?</t>
  </si>
  <si>
    <t>Based on the Local Level Annual Performance Report 2021-22 measure item 6a, is the percentage of preschool students with disabilities placed inside the general education classroom greater than 41?</t>
  </si>
  <si>
    <t>Based on the Local Level Annual Performance Report 2021-22 measure item 6b, is the percentage of preschool students with disabilities placed in separate classrooms less than 31?</t>
  </si>
  <si>
    <t>*Statewide Enrollment for K-12 Students 2022-23 Per DataQuest</t>
  </si>
  <si>
    <t>SELPA Average Percentage by Disability Type (From CALPADS report 16.12 - see instructions)</t>
  </si>
  <si>
    <t>Comments about whether staffing is collectively bargained.</t>
  </si>
  <si>
    <t>The statewide average identification rate is 13.07% of
total student enrollment*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</si>
</sst>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_(* \(#,##0.00\);_(* &quot;-&quot;??_);_(@_)"/>
  </numFmts>
  <fonts count="19" x14ac:knownFonts="1">
    <font>
      <sz val="11"/>
      <color theme="1"/>
      <name val="Calibri"/>
      <family val="2"/>
      <scheme val="minor"/>
    </font>
    <font>
      <sz val="11"/>
      <color theme="1"/>
      <name val="Calibri"/>
      <family val="2"/>
      <scheme val="minor"/>
    </font>
    <font>
      <sz val="11"/>
      <color theme="1"/>
      <name val="Gill Sans MT"/>
      <family val="2"/>
    </font>
    <font>
      <vertAlign val="superscript"/>
      <sz val="11"/>
      <color theme="1"/>
      <name val="Gill Sans MT"/>
      <family val="2"/>
    </font>
    <font>
      <b/>
      <sz val="11"/>
      <color theme="1"/>
      <name val="Gill Sans MT"/>
      <family val="2"/>
    </font>
    <font>
      <sz val="11"/>
      <color rgb="FF000000"/>
      <name val="Gill Sans MT"/>
      <family val="2"/>
    </font>
    <font>
      <u/>
      <sz val="11"/>
      <color theme="10"/>
      <name val="Calibri"/>
      <family val="2"/>
      <scheme val="minor"/>
    </font>
    <font>
      <u/>
      <sz val="11"/>
      <color theme="10"/>
      <name val="Gill Sans MT"/>
      <family val="2"/>
    </font>
    <font>
      <b/>
      <sz val="22"/>
      <color theme="1"/>
      <name val="Gill Sans MT"/>
      <family val="2"/>
    </font>
    <font>
      <sz val="14"/>
      <color theme="1"/>
      <name val="Gill Sans MT"/>
      <family val="2"/>
    </font>
    <font>
      <b/>
      <sz val="18"/>
      <color theme="1"/>
      <name val="Gill Sans MT"/>
      <family val="2"/>
    </font>
    <font>
      <b/>
      <sz val="24"/>
      <color theme="1"/>
      <name val="Gill Sans MT"/>
      <family val="2"/>
    </font>
    <font>
      <sz val="13"/>
      <color theme="1"/>
      <name val="Gill Sans MT"/>
      <family val="2"/>
    </font>
    <font>
      <b/>
      <i/>
      <sz val="13"/>
      <color theme="2" tint="-0.499984740745262"/>
      <name val="Gill Sans MT"/>
      <family val="2"/>
    </font>
    <font>
      <sz val="13"/>
      <name val="Gill Sans MT"/>
      <family val="2"/>
    </font>
    <font>
      <sz val="13"/>
      <color rgb="FF00CC00"/>
      <name val="Gill Sans MT"/>
      <family val="2"/>
    </font>
    <font>
      <sz val="13"/>
      <color rgb="FFFF0000"/>
      <name val="Gill Sans MT"/>
      <family val="2"/>
    </font>
    <font>
      <i/>
      <sz val="11"/>
      <color theme="1"/>
      <name val="Gill Sans MT"/>
      <family val="2"/>
    </font>
    <font>
      <b/>
      <sz val="14"/>
      <color theme="1"/>
      <name val="Gill Sans MT"/>
      <family val="2"/>
    </font>
  </fonts>
  <fills count="7">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auto="1"/>
      </left>
      <right style="thin">
        <color auto="1"/>
      </right>
      <top style="medium">
        <color auto="1"/>
      </top>
      <bottom style="medium">
        <color auto="1"/>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cellStyleXfs>
  <cellXfs count="192">
    <xf numFmtId="0" fontId="0" fillId="0" borderId="0" xfId="0"/>
    <xf numFmtId="0" fontId="2" fillId="0" borderId="0" xfId="0" applyFont="1" applyAlignment="1">
      <alignment horizont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wrapText="1"/>
    </xf>
    <xf numFmtId="0" fontId="2" fillId="0" borderId="0" xfId="0" applyFont="1" applyAlignment="1">
      <alignment horizontal="center"/>
    </xf>
    <xf numFmtId="0" fontId="2" fillId="0" borderId="19" xfId="0" applyFont="1" applyBorder="1" applyAlignment="1">
      <alignment horizontal="center" vertical="center" wrapText="1"/>
    </xf>
    <xf numFmtId="20" fontId="2" fillId="0" borderId="20" xfId="0" applyNumberFormat="1" applyFont="1" applyBorder="1" applyAlignment="1">
      <alignment horizontal="center" vertical="center" wrapText="1"/>
    </xf>
    <xf numFmtId="0" fontId="2" fillId="0" borderId="21" xfId="0" applyFont="1" applyBorder="1" applyAlignment="1">
      <alignment horizontal="center" vertical="center" wrapText="1"/>
    </xf>
    <xf numFmtId="20" fontId="2" fillId="0" borderId="22"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wrapText="1"/>
    </xf>
    <xf numFmtId="0" fontId="2" fillId="0" borderId="21" xfId="0" applyFont="1" applyBorder="1" applyAlignment="1">
      <alignment horizontal="center"/>
    </xf>
    <xf numFmtId="0" fontId="2" fillId="0" borderId="17" xfId="0" applyFont="1" applyBorder="1" applyAlignment="1">
      <alignment horizontal="center" vertical="center" wrapText="1"/>
    </xf>
    <xf numFmtId="16" fontId="2" fillId="0" borderId="0" xfId="0" quotePrefix="1" applyNumberFormat="1" applyFont="1" applyAlignment="1">
      <alignment horizontal="center" vertical="center" wrapText="1"/>
    </xf>
    <xf numFmtId="0" fontId="2" fillId="4" borderId="15" xfId="0" applyFont="1" applyFill="1" applyBorder="1" applyAlignment="1">
      <alignment vertical="center" wrapText="1"/>
    </xf>
    <xf numFmtId="0" fontId="2" fillId="0" borderId="22" xfId="0" applyFont="1" applyBorder="1" applyAlignment="1">
      <alignment horizontal="center"/>
    </xf>
    <xf numFmtId="0" fontId="2" fillId="0" borderId="17" xfId="0" applyFont="1" applyBorder="1" applyAlignment="1">
      <alignment vertical="center" wrapText="1"/>
    </xf>
    <xf numFmtId="0" fontId="2" fillId="0" borderId="19" xfId="0" applyFont="1" applyBorder="1" applyAlignment="1">
      <alignment vertical="center" wrapText="1"/>
    </xf>
    <xf numFmtId="0" fontId="5" fillId="0" borderId="20" xfId="0" applyFont="1" applyBorder="1" applyAlignment="1">
      <alignment horizontal="center" vertical="center" wrapText="1"/>
    </xf>
    <xf numFmtId="0" fontId="2" fillId="0" borderId="21" xfId="0" applyFont="1" applyBorder="1"/>
    <xf numFmtId="16" fontId="2" fillId="0" borderId="18" xfId="0" quotePrefix="1" applyNumberFormat="1" applyFont="1" applyBorder="1" applyAlignment="1">
      <alignment horizontal="center" vertical="center"/>
    </xf>
    <xf numFmtId="0" fontId="2" fillId="0" borderId="20" xfId="0" applyFont="1" applyBorder="1" applyAlignment="1">
      <alignment horizontal="center"/>
    </xf>
    <xf numFmtId="0" fontId="2" fillId="0" borderId="10"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27"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center" wrapText="1"/>
    </xf>
    <xf numFmtId="0" fontId="2" fillId="0" borderId="28" xfId="0" applyFont="1" applyBorder="1" applyAlignment="1">
      <alignment horizontal="center" vertical="center" wrapText="1"/>
    </xf>
    <xf numFmtId="16" fontId="2" fillId="0" borderId="29" xfId="0" quotePrefix="1" applyNumberFormat="1" applyFont="1" applyBorder="1" applyAlignment="1">
      <alignment horizontal="center"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2" fillId="0" borderId="32" xfId="0" applyFont="1" applyBorder="1"/>
    <xf numFmtId="0" fontId="2" fillId="4" borderId="1" xfId="0" applyFont="1" applyFill="1" applyBorder="1" applyAlignment="1">
      <alignment horizontal="center" vertical="center" wrapText="1"/>
    </xf>
    <xf numFmtId="0" fontId="2" fillId="0" borderId="1" xfId="0" applyFont="1" applyBorder="1" applyAlignment="1">
      <alignment horizontal="center"/>
    </xf>
    <xf numFmtId="16" fontId="2" fillId="0" borderId="33" xfId="0" quotePrefix="1" applyNumberFormat="1" applyFont="1" applyBorder="1" applyAlignment="1">
      <alignment horizontal="center" vertical="center"/>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 xfId="0" applyFont="1" applyBorder="1" applyAlignment="1">
      <alignment horizontal="center"/>
    </xf>
    <xf numFmtId="0" fontId="2" fillId="0" borderId="38" xfId="0" applyFont="1" applyBorder="1" applyAlignment="1">
      <alignment horizontal="center" vertical="center" wrapText="1"/>
    </xf>
    <xf numFmtId="0" fontId="2" fillId="0" borderId="40" xfId="0" applyFont="1" applyBorder="1" applyAlignment="1">
      <alignment horizontal="center"/>
    </xf>
    <xf numFmtId="0" fontId="2" fillId="0" borderId="9" xfId="0" applyFont="1" applyBorder="1" applyAlignment="1">
      <alignment horizontal="center"/>
    </xf>
    <xf numFmtId="0" fontId="2" fillId="0" borderId="41" xfId="0" applyFont="1" applyBorder="1" applyAlignment="1">
      <alignment horizontal="center" vertical="center" wrapText="1"/>
    </xf>
    <xf numFmtId="16" fontId="2" fillId="0" borderId="42" xfId="0" quotePrefix="1" applyNumberFormat="1" applyFont="1" applyBorder="1" applyAlignment="1">
      <alignment horizontal="center" vertical="center" wrapText="1"/>
    </xf>
    <xf numFmtId="0" fontId="2" fillId="0" borderId="6" xfId="0" applyFont="1" applyBorder="1" applyAlignment="1">
      <alignment horizontal="center"/>
    </xf>
    <xf numFmtId="16" fontId="2" fillId="0" borderId="4" xfId="0" quotePrefix="1" applyNumberFormat="1" applyFont="1" applyBorder="1" applyAlignment="1">
      <alignment horizontal="center" vertical="center" wrapText="1"/>
    </xf>
    <xf numFmtId="0" fontId="2" fillId="0" borderId="33" xfId="0" applyFont="1" applyBorder="1" applyAlignment="1">
      <alignment horizontal="center" wrapText="1"/>
    </xf>
    <xf numFmtId="0" fontId="2" fillId="0" borderId="7" xfId="0" applyFont="1" applyBorder="1" applyAlignment="1">
      <alignment horizontal="center"/>
    </xf>
    <xf numFmtId="0" fontId="2" fillId="0" borderId="43" xfId="0" applyFont="1" applyBorder="1" applyAlignment="1">
      <alignment horizontal="center" vertical="center"/>
    </xf>
    <xf numFmtId="20" fontId="2" fillId="0" borderId="44"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wrapText="1"/>
    </xf>
    <xf numFmtId="16" fontId="2" fillId="0" borderId="20" xfId="0" quotePrefix="1" applyNumberFormat="1" applyFont="1" applyBorder="1" applyAlignment="1">
      <alignment horizontal="center" vertical="center" wrapText="1"/>
    </xf>
    <xf numFmtId="3" fontId="2" fillId="0" borderId="20" xfId="0" quotePrefix="1" applyNumberFormat="1" applyFont="1" applyBorder="1" applyAlignment="1">
      <alignment horizontal="center" vertical="center" wrapText="1"/>
    </xf>
    <xf numFmtId="0" fontId="2" fillId="0" borderId="47" xfId="0" applyFont="1" applyBorder="1" applyAlignment="1">
      <alignment horizontal="center" vertical="center" wrapText="1"/>
    </xf>
    <xf numFmtId="0" fontId="2" fillId="0" borderId="19" xfId="0" applyFont="1" applyBorder="1" applyAlignment="1">
      <alignment horizontal="center"/>
    </xf>
    <xf numFmtId="0" fontId="2" fillId="0" borderId="15" xfId="0" applyFont="1" applyBorder="1" applyAlignment="1">
      <alignment horizontal="center"/>
    </xf>
    <xf numFmtId="0" fontId="2" fillId="0" borderId="48" xfId="0" applyFont="1" applyBorder="1" applyAlignment="1">
      <alignment horizontal="left"/>
    </xf>
    <xf numFmtId="0" fontId="2" fillId="0" borderId="24" xfId="0" applyFont="1" applyBorder="1" applyAlignment="1">
      <alignment horizontal="center"/>
    </xf>
    <xf numFmtId="0" fontId="2" fillId="0" borderId="23" xfId="0" applyFont="1" applyBorder="1" applyAlignment="1">
      <alignment horizontal="center"/>
    </xf>
    <xf numFmtId="0" fontId="2" fillId="0" borderId="16" xfId="0" applyFont="1" applyBorder="1" applyAlignment="1">
      <alignment horizontal="center"/>
    </xf>
    <xf numFmtId="9" fontId="2" fillId="0" borderId="16" xfId="1" applyFont="1" applyBorder="1" applyAlignment="1">
      <alignment horizontal="center"/>
    </xf>
    <xf numFmtId="0" fontId="2" fillId="5" borderId="5" xfId="0" applyFont="1" applyFill="1" applyBorder="1" applyAlignment="1" applyProtection="1">
      <alignment horizontal="center" vertical="center" wrapText="1"/>
      <protection locked="0"/>
    </xf>
    <xf numFmtId="0" fontId="2" fillId="5" borderId="27" xfId="0" applyFont="1" applyFill="1" applyBorder="1" applyAlignment="1" applyProtection="1">
      <alignment horizontal="center" vertical="center" wrapText="1"/>
      <protection locked="0"/>
    </xf>
    <xf numFmtId="0" fontId="2" fillId="5" borderId="6"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2" fillId="5" borderId="7" xfId="0" applyFont="1" applyFill="1" applyBorder="1" applyAlignment="1" applyProtection="1">
      <alignment horizontal="center"/>
      <protection locked="0"/>
    </xf>
    <xf numFmtId="0" fontId="2" fillId="5" borderId="33" xfId="0" applyFont="1" applyFill="1" applyBorder="1" applyAlignment="1" applyProtection="1">
      <alignment horizontal="center" vertical="center" wrapText="1"/>
      <protection locked="0"/>
    </xf>
    <xf numFmtId="0" fontId="2" fillId="5" borderId="34" xfId="0" applyFont="1" applyFill="1" applyBorder="1" applyAlignment="1" applyProtection="1">
      <alignment horizontal="center" vertical="center" wrapText="1"/>
      <protection locked="0"/>
    </xf>
    <xf numFmtId="0" fontId="5" fillId="5" borderId="34" xfId="0"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protection locked="0"/>
    </xf>
    <xf numFmtId="1" fontId="2" fillId="5" borderId="45" xfId="0" applyNumberFormat="1" applyFont="1" applyFill="1" applyBorder="1" applyAlignment="1" applyProtection="1">
      <alignment horizontal="center" vertical="center" wrapText="1"/>
      <protection locked="0"/>
    </xf>
    <xf numFmtId="1" fontId="2" fillId="5" borderId="37" xfId="0" applyNumberFormat="1" applyFont="1" applyFill="1" applyBorder="1" applyAlignment="1" applyProtection="1">
      <alignment horizontal="center" vertical="center" wrapText="1"/>
      <protection locked="0"/>
    </xf>
    <xf numFmtId="0" fontId="2" fillId="5" borderId="37" xfId="0" applyFont="1" applyFill="1" applyBorder="1" applyAlignment="1" applyProtection="1">
      <alignment horizontal="center" vertical="center" wrapText="1"/>
      <protection locked="0"/>
    </xf>
    <xf numFmtId="0" fontId="2" fillId="5" borderId="46" xfId="0" applyFont="1" applyFill="1" applyBorder="1" applyAlignment="1" applyProtection="1">
      <alignment horizontal="center"/>
      <protection locked="0"/>
    </xf>
    <xf numFmtId="0" fontId="2" fillId="5" borderId="27" xfId="0" quotePrefix="1" applyFont="1" applyFill="1" applyBorder="1" applyAlignment="1" applyProtection="1">
      <alignment horizontal="center" vertical="center" wrapText="1"/>
      <protection locked="0"/>
    </xf>
    <xf numFmtId="0" fontId="2" fillId="5" borderId="6" xfId="0" quotePrefix="1" applyFont="1" applyFill="1" applyBorder="1" applyAlignment="1" applyProtection="1">
      <alignment horizontal="center" vertical="center" wrapText="1"/>
      <protection locked="0"/>
    </xf>
    <xf numFmtId="0" fontId="2" fillId="5" borderId="4" xfId="0" quotePrefix="1" applyFont="1" applyFill="1" applyBorder="1" applyAlignment="1" applyProtection="1">
      <alignment horizontal="center" vertical="center" wrapText="1"/>
      <protection locked="0"/>
    </xf>
    <xf numFmtId="0" fontId="2" fillId="5" borderId="7" xfId="0" quotePrefix="1"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vertical="center" wrapText="1"/>
      <protection locked="0"/>
    </xf>
    <xf numFmtId="0" fontId="2" fillId="5" borderId="34" xfId="2" applyNumberFormat="1" applyFont="1" applyFill="1" applyBorder="1" applyAlignment="1" applyProtection="1">
      <alignment horizontal="center"/>
      <protection locked="0"/>
    </xf>
    <xf numFmtId="0" fontId="2" fillId="5" borderId="12" xfId="2" applyNumberFormat="1" applyFont="1" applyFill="1" applyBorder="1" applyAlignment="1" applyProtection="1">
      <alignment horizontal="center"/>
      <protection locked="0"/>
    </xf>
    <xf numFmtId="0" fontId="2" fillId="5" borderId="34" xfId="0" applyFont="1" applyFill="1" applyBorder="1" applyAlignment="1" applyProtection="1">
      <alignment horizontal="center"/>
      <protection locked="0"/>
    </xf>
    <xf numFmtId="0" fontId="2" fillId="5" borderId="11" xfId="0" applyFont="1" applyFill="1" applyBorder="1" applyAlignment="1" applyProtection="1">
      <alignment horizontal="center"/>
      <protection locked="0"/>
    </xf>
    <xf numFmtId="0" fontId="2" fillId="0" borderId="29" xfId="0" applyFont="1" applyBorder="1" applyAlignment="1">
      <alignment horizontal="center"/>
    </xf>
    <xf numFmtId="0" fontId="2" fillId="0" borderId="49" xfId="0" applyFont="1" applyBorder="1" applyAlignment="1">
      <alignment horizontal="center"/>
    </xf>
    <xf numFmtId="20" fontId="2" fillId="0" borderId="29" xfId="0" applyNumberFormat="1" applyFont="1" applyBorder="1" applyAlignment="1">
      <alignment horizontal="center" vertical="center" wrapText="1"/>
    </xf>
    <xf numFmtId="20" fontId="2" fillId="0" borderId="49" xfId="0" applyNumberFormat="1" applyFont="1" applyBorder="1" applyAlignment="1">
      <alignment horizontal="center" vertical="center" wrapText="1"/>
    </xf>
    <xf numFmtId="16" fontId="2" fillId="0" borderId="28" xfId="0" quotePrefix="1" applyNumberFormat="1" applyFont="1" applyBorder="1" applyAlignment="1">
      <alignment horizontal="center" vertical="center"/>
    </xf>
    <xf numFmtId="0" fontId="2" fillId="0" borderId="53" xfId="0" applyFont="1" applyBorder="1" applyAlignment="1">
      <alignment horizontal="center" vertical="center" wrapText="1"/>
    </xf>
    <xf numFmtId="20" fontId="2" fillId="0" borderId="54" xfId="0" applyNumberFormat="1" applyFont="1" applyBorder="1" applyAlignment="1">
      <alignment horizontal="center" vertical="center" wrapText="1"/>
    </xf>
    <xf numFmtId="0" fontId="2" fillId="0" borderId="29" xfId="0" applyFont="1" applyBorder="1" applyAlignment="1">
      <alignment horizontal="center" vertical="center" wrapText="1"/>
    </xf>
    <xf numFmtId="0" fontId="2" fillId="0" borderId="49" xfId="0" applyFont="1" applyBorder="1" applyAlignment="1">
      <alignment horizontal="center" vertical="center" wrapText="1"/>
    </xf>
    <xf numFmtId="0" fontId="2" fillId="6" borderId="50" xfId="0" applyFont="1" applyFill="1" applyBorder="1" applyAlignment="1">
      <alignment horizontal="center" vertical="center" wrapText="1"/>
    </xf>
    <xf numFmtId="0" fontId="2" fillId="6" borderId="50" xfId="2" applyNumberFormat="1" applyFont="1" applyFill="1" applyBorder="1" applyAlignment="1" applyProtection="1">
      <alignment horizontal="center"/>
      <protection locked="0"/>
    </xf>
    <xf numFmtId="0" fontId="2" fillId="4" borderId="15"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0" borderId="0" xfId="0" applyFont="1"/>
    <xf numFmtId="0" fontId="7" fillId="0" borderId="0" xfId="3" applyFont="1"/>
    <xf numFmtId="0" fontId="7" fillId="0" borderId="0" xfId="3" applyFont="1" applyBorder="1" applyAlignment="1">
      <alignment horizontal="center"/>
    </xf>
    <xf numFmtId="0" fontId="8" fillId="0" borderId="0" xfId="0" applyFont="1" applyAlignment="1">
      <alignment horizontal="left" vertical="center"/>
    </xf>
    <xf numFmtId="0" fontId="9" fillId="0" borderId="0" xfId="0" applyFont="1" applyAlignment="1">
      <alignment horizontal="left" vertical="center"/>
    </xf>
    <xf numFmtId="0" fontId="2" fillId="0" borderId="1" xfId="0" applyFont="1" applyBorder="1"/>
    <xf numFmtId="0" fontId="2" fillId="0" borderId="35" xfId="0" applyFont="1" applyBorder="1"/>
    <xf numFmtId="0" fontId="2" fillId="4" borderId="14" xfId="0" applyFont="1" applyFill="1" applyBorder="1"/>
    <xf numFmtId="0" fontId="2" fillId="0" borderId="24" xfId="0" applyFont="1" applyBorder="1"/>
    <xf numFmtId="0" fontId="2" fillId="0" borderId="0" xfId="0" applyFont="1" applyAlignment="1">
      <alignment horizontal="left" vertical="center" indent="2"/>
    </xf>
    <xf numFmtId="0" fontId="10" fillId="0" borderId="0" xfId="0" applyFont="1"/>
    <xf numFmtId="0" fontId="2" fillId="0" borderId="0" xfId="0" applyFont="1" applyAlignment="1">
      <alignment horizontal="center" vertical="center"/>
    </xf>
    <xf numFmtId="0" fontId="2" fillId="0" borderId="0" xfId="0" applyFont="1" applyAlignment="1">
      <alignment horizontal="left" wrapText="1"/>
    </xf>
    <xf numFmtId="0" fontId="11" fillId="0" borderId="0" xfId="0" applyFont="1" applyAlignment="1">
      <alignment horizontal="left" vertical="center"/>
    </xf>
    <xf numFmtId="0" fontId="12" fillId="0" borderId="35" xfId="0" applyFont="1" applyBorder="1"/>
    <xf numFmtId="0" fontId="13" fillId="0" borderId="35" xfId="0" applyFont="1" applyBorder="1" applyAlignment="1">
      <alignment horizontal="left" vertical="center" indent="2"/>
    </xf>
    <xf numFmtId="0" fontId="13" fillId="0" borderId="35" xfId="0" applyFont="1" applyBorder="1"/>
    <xf numFmtId="0" fontId="12" fillId="0" borderId="35" xfId="0" applyFont="1" applyBorder="1" applyAlignment="1">
      <alignment horizontal="center" vertical="center"/>
    </xf>
    <xf numFmtId="0" fontId="12" fillId="0" borderId="0" xfId="0" applyFont="1"/>
    <xf numFmtId="0" fontId="12" fillId="0" borderId="0" xfId="0" applyFont="1" applyAlignment="1">
      <alignment horizontal="left" wrapText="1"/>
    </xf>
    <xf numFmtId="0" fontId="12" fillId="0" borderId="5" xfId="0" applyFont="1" applyBorder="1" applyAlignment="1">
      <alignment horizontal="center" vertical="center"/>
    </xf>
    <xf numFmtId="0" fontId="12" fillId="0" borderId="5" xfId="0" applyFont="1" applyBorder="1" applyAlignment="1">
      <alignment vertical="center" wrapText="1"/>
    </xf>
    <xf numFmtId="0" fontId="12" fillId="0" borderId="0" xfId="0" applyFont="1" applyAlignment="1">
      <alignment wrapText="1"/>
    </xf>
    <xf numFmtId="9" fontId="12" fillId="0" borderId="5" xfId="1" applyFont="1" applyFill="1" applyBorder="1" applyAlignment="1" applyProtection="1">
      <alignment horizontal="center"/>
    </xf>
    <xf numFmtId="0" fontId="12" fillId="0" borderId="6" xfId="0" applyFont="1" applyBorder="1" applyAlignment="1">
      <alignment horizontal="center"/>
    </xf>
    <xf numFmtId="0" fontId="12" fillId="0" borderId="6" xfId="0" applyFont="1" applyBorder="1"/>
    <xf numFmtId="0" fontId="12" fillId="0" borderId="6" xfId="0" applyFont="1" applyBorder="1" applyAlignment="1">
      <alignment horizontal="center" vertical="center"/>
    </xf>
    <xf numFmtId="0" fontId="12" fillId="0" borderId="6" xfId="0" applyFont="1" applyBorder="1" applyAlignment="1">
      <alignment vertical="center" wrapText="1"/>
    </xf>
    <xf numFmtId="9" fontId="12" fillId="0" borderId="6" xfId="1" applyFont="1" applyFill="1" applyBorder="1" applyAlignment="1" applyProtection="1">
      <alignment horizontal="center"/>
    </xf>
    <xf numFmtId="0" fontId="12" fillId="0" borderId="6" xfId="0" applyFont="1" applyBorder="1" applyAlignment="1" applyProtection="1">
      <alignment horizontal="center" vertical="center"/>
      <protection locked="0"/>
    </xf>
    <xf numFmtId="0" fontId="12" fillId="2" borderId="0" xfId="0" applyFont="1" applyFill="1"/>
    <xf numFmtId="0" fontId="12" fillId="0" borderId="8" xfId="0" applyFont="1" applyBorder="1"/>
    <xf numFmtId="0" fontId="12" fillId="0" borderId="9" xfId="0" applyFont="1" applyBorder="1"/>
    <xf numFmtId="0" fontId="12" fillId="0" borderId="5" xfId="0" applyFont="1" applyBorder="1"/>
    <xf numFmtId="0" fontId="12" fillId="0" borderId="10" xfId="0" applyFont="1" applyBorder="1"/>
    <xf numFmtId="0" fontId="12" fillId="0" borderId="11" xfId="0" applyFont="1" applyBorder="1"/>
    <xf numFmtId="0" fontId="14" fillId="0" borderId="12" xfId="0" applyFont="1" applyBorder="1" applyAlignment="1">
      <alignment horizontal="left" vertical="center" wrapText="1"/>
    </xf>
    <xf numFmtId="0" fontId="14" fillId="0" borderId="6" xfId="0" applyFont="1" applyBorder="1" applyAlignment="1">
      <alignment vertical="center" wrapText="1"/>
    </xf>
    <xf numFmtId="0" fontId="12" fillId="0" borderId="6" xfId="0" applyFont="1" applyBorder="1" applyAlignment="1">
      <alignment horizontal="left" vertical="center" wrapText="1"/>
    </xf>
    <xf numFmtId="0" fontId="12" fillId="0" borderId="36" xfId="0" applyFont="1" applyBorder="1" applyAlignment="1">
      <alignment horizontal="center"/>
    </xf>
    <xf numFmtId="0" fontId="12" fillId="0" borderId="37" xfId="0" applyFont="1" applyBorder="1"/>
    <xf numFmtId="0" fontId="14" fillId="0" borderId="0" xfId="0" applyFont="1" applyAlignment="1">
      <alignment horizontal="left" vertical="center" wrapText="1"/>
    </xf>
    <xf numFmtId="0" fontId="14" fillId="0" borderId="6" xfId="0" applyFont="1" applyBorder="1" applyAlignment="1">
      <alignment vertical="center"/>
    </xf>
    <xf numFmtId="0" fontId="2" fillId="0" borderId="3" xfId="0" applyFont="1" applyBorder="1"/>
    <xf numFmtId="0" fontId="17" fillId="2" borderId="4" xfId="0" applyFont="1" applyFill="1" applyBorder="1" applyAlignment="1">
      <alignment horizontal="left" vertical="center" indent="2"/>
    </xf>
    <xf numFmtId="0" fontId="17" fillId="0" borderId="0" xfId="0" applyFont="1"/>
    <xf numFmtId="0" fontId="2" fillId="2" borderId="4" xfId="0" applyFont="1" applyFill="1" applyBorder="1" applyAlignment="1">
      <alignment horizontal="center" vertical="center"/>
    </xf>
    <xf numFmtId="0" fontId="2" fillId="0" borderId="13" xfId="0" applyFont="1" applyBorder="1"/>
    <xf numFmtId="0" fontId="2" fillId="0" borderId="4" xfId="0" applyFont="1" applyBorder="1"/>
    <xf numFmtId="0" fontId="10" fillId="0" borderId="4" xfId="0" applyFont="1" applyBorder="1" applyAlignment="1">
      <alignment horizontal="left" vertical="center" indent="2"/>
    </xf>
    <xf numFmtId="0" fontId="10" fillId="0" borderId="12" xfId="0" applyFont="1" applyBorder="1"/>
    <xf numFmtId="0" fontId="18" fillId="0" borderId="1" xfId="1" applyNumberFormat="1" applyFont="1" applyFill="1" applyBorder="1" applyAlignment="1" applyProtection="1">
      <alignment horizontal="center" vertical="center"/>
    </xf>
    <xf numFmtId="0" fontId="10" fillId="3" borderId="1" xfId="0" applyFont="1" applyFill="1" applyBorder="1"/>
    <xf numFmtId="0" fontId="10" fillId="0" borderId="1" xfId="0" applyFont="1" applyBorder="1"/>
    <xf numFmtId="0" fontId="2" fillId="0" borderId="50" xfId="0" applyFont="1" applyBorder="1"/>
    <xf numFmtId="0" fontId="2" fillId="0" borderId="50" xfId="0" applyFont="1" applyBorder="1" applyAlignment="1">
      <alignment horizontal="center"/>
    </xf>
    <xf numFmtId="0" fontId="2" fillId="0" borderId="51" xfId="0" applyFont="1" applyBorder="1"/>
    <xf numFmtId="0" fontId="2" fillId="6" borderId="50" xfId="0" applyFont="1" applyFill="1" applyBorder="1" applyAlignment="1">
      <alignment horizontal="center"/>
    </xf>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1" xfId="0" applyFont="1" applyBorder="1" applyAlignment="1">
      <alignment horizontal="left" vertical="top"/>
    </xf>
    <xf numFmtId="0" fontId="2" fillId="0" borderId="40" xfId="0" applyFont="1" applyBorder="1"/>
    <xf numFmtId="0" fontId="2" fillId="0" borderId="12" xfId="0" applyFont="1" applyBorder="1"/>
    <xf numFmtId="0" fontId="14" fillId="0" borderId="0" xfId="0" applyFont="1"/>
    <xf numFmtId="10" fontId="4" fillId="5" borderId="14" xfId="0" applyNumberFormat="1" applyFont="1" applyFill="1" applyBorder="1" applyAlignment="1" applyProtection="1">
      <alignment horizontal="center" wrapText="1"/>
      <protection locked="0"/>
    </xf>
    <xf numFmtId="0" fontId="6" fillId="0" borderId="0" xfId="3"/>
    <xf numFmtId="0" fontId="2" fillId="0" borderId="1" xfId="0" applyFont="1" applyBorder="1" applyAlignment="1">
      <alignment horizontal="center" vertical="center" wrapText="1"/>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4" xfId="0" applyFont="1" applyBorder="1" applyAlignment="1" applyProtection="1">
      <alignment horizontal="center" wrapText="1"/>
      <protection locked="0"/>
    </xf>
    <xf numFmtId="0" fontId="2" fillId="0" borderId="3" xfId="0" applyFont="1" applyBorder="1" applyAlignment="1" applyProtection="1">
      <alignment horizontal="center" wrapText="1"/>
      <protection locked="0"/>
    </xf>
    <xf numFmtId="0" fontId="2" fillId="0" borderId="0" xfId="0" applyFont="1" applyAlignment="1">
      <alignment horizontal="left" vertical="top" wrapText="1"/>
    </xf>
    <xf numFmtId="0" fontId="2" fillId="0" borderId="0" xfId="0" applyFont="1" applyAlignment="1">
      <alignment horizontal="left" vertical="top"/>
    </xf>
    <xf numFmtId="0" fontId="2" fillId="0" borderId="39" xfId="0" applyFont="1" applyBorder="1"/>
    <xf numFmtId="0" fontId="2" fillId="0" borderId="0" xfId="0" applyFont="1"/>
    <xf numFmtId="0" fontId="2" fillId="0" borderId="39" xfId="0" applyFont="1" applyBorder="1" applyAlignment="1">
      <alignment horizontal="left"/>
    </xf>
    <xf numFmtId="0" fontId="2" fillId="4" borderId="15" xfId="0" applyFont="1" applyFill="1" applyBorder="1" applyAlignment="1">
      <alignment horizontal="center" wrapText="1"/>
    </xf>
    <xf numFmtId="0" fontId="2" fillId="4" borderId="14" xfId="0" applyFont="1" applyFill="1" applyBorder="1" applyAlignment="1">
      <alignment horizontal="center" wrapText="1"/>
    </xf>
    <xf numFmtId="0" fontId="2" fillId="4" borderId="15"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52" xfId="0" applyFont="1" applyFill="1" applyBorder="1" applyAlignment="1">
      <alignment horizontal="center" vertical="center" wrapText="1"/>
    </xf>
    <xf numFmtId="0" fontId="4" fillId="0" borderId="15" xfId="0" applyFont="1" applyBorder="1" applyAlignment="1">
      <alignment horizontal="center" wrapText="1"/>
    </xf>
    <xf numFmtId="0" fontId="4" fillId="0" borderId="14" xfId="0" applyFont="1" applyBorder="1" applyAlignment="1">
      <alignment horizontal="center" wrapText="1"/>
    </xf>
  </cellXfs>
  <cellStyles count="4">
    <cellStyle name="Comma" xfId="2" builtinId="3"/>
    <cellStyle name="Hyperlink" xfId="3" builtinId="8"/>
    <cellStyle name="Normal" xfId="0" builtinId="0"/>
    <cellStyle name="Percent" xfId="1" builtinId="5"/>
  </cellStyles>
  <dxfs count="6">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1" defaultTableStyle="TableStyleMedium2" defaultPivotStyle="PivotStyleLight16">
    <tableStyle name="Invisible" pivot="0" table="0" count="0" xr9:uid="{F8BCA26A-EDC7-4262-8B6A-C14B2CE49D35}"/>
  </tableStyles>
  <colors>
    <mruColors>
      <color rgb="FF00CC00"/>
      <color rgb="FFFF000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319887</xdr:colOff>
      <xdr:row>1</xdr:row>
      <xdr:rowOff>85940</xdr:rowOff>
    </xdr:from>
    <xdr:to>
      <xdr:col>10</xdr:col>
      <xdr:colOff>838845</xdr:colOff>
      <xdr:row>5</xdr:row>
      <xdr:rowOff>130691</xdr:rowOff>
    </xdr:to>
    <xdr:pic>
      <xdr:nvPicPr>
        <xdr:cNvPr id="2" name="Picture 1">
          <a:extLst>
            <a:ext uri="{FF2B5EF4-FFF2-40B4-BE49-F238E27FC236}">
              <a16:creationId xmlns:a16="http://schemas.microsoft.com/office/drawing/2014/main" id="{D06D012A-1424-4694-B6D2-8EB75994E048}"/>
            </a:ext>
          </a:extLst>
        </xdr:cNvPr>
        <xdr:cNvPicPr>
          <a:picLocks noChangeAspect="1"/>
        </xdr:cNvPicPr>
      </xdr:nvPicPr>
      <xdr:blipFill>
        <a:blip xmlns:r="http://schemas.openxmlformats.org/officeDocument/2006/relationships" r:embed="rId1"/>
        <a:stretch>
          <a:fillRect/>
        </a:stretch>
      </xdr:blipFill>
      <xdr:spPr>
        <a:xfrm>
          <a:off x="4655075" y="276917"/>
          <a:ext cx="1750762" cy="8850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6883400</xdr:colOff>
      <xdr:row>0</xdr:row>
      <xdr:rowOff>12700</xdr:rowOff>
    </xdr:from>
    <xdr:to>
      <xdr:col>4</xdr:col>
      <xdr:colOff>0</xdr:colOff>
      <xdr:row>3</xdr:row>
      <xdr:rowOff>128856</xdr:rowOff>
    </xdr:to>
    <xdr:pic>
      <xdr:nvPicPr>
        <xdr:cNvPr id="2" name="Picture 1">
          <a:extLst>
            <a:ext uri="{FF2B5EF4-FFF2-40B4-BE49-F238E27FC236}">
              <a16:creationId xmlns:a16="http://schemas.microsoft.com/office/drawing/2014/main" id="{EB1E6182-65EB-47EC-B3E3-EBFDDAB54F71}"/>
            </a:ext>
          </a:extLst>
        </xdr:cNvPr>
        <xdr:cNvPicPr>
          <a:picLocks noChangeAspect="1"/>
        </xdr:cNvPicPr>
      </xdr:nvPicPr>
      <xdr:blipFill>
        <a:blip xmlns:r="http://schemas.openxmlformats.org/officeDocument/2006/relationships" r:embed="rId1"/>
        <a:stretch>
          <a:fillRect/>
        </a:stretch>
      </xdr:blipFill>
      <xdr:spPr>
        <a:xfrm>
          <a:off x="7302500" y="12700"/>
          <a:ext cx="2106362" cy="9924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1038225</xdr:colOff>
      <xdr:row>0</xdr:row>
      <xdr:rowOff>57150</xdr:rowOff>
    </xdr:from>
    <xdr:to>
      <xdr:col>5</xdr:col>
      <xdr:colOff>3086100</xdr:colOff>
      <xdr:row>1</xdr:row>
      <xdr:rowOff>320040</xdr:rowOff>
    </xdr:to>
    <xdr:pic>
      <xdr:nvPicPr>
        <xdr:cNvPr id="2" name="Picture 1">
          <a:extLst>
            <a:ext uri="{FF2B5EF4-FFF2-40B4-BE49-F238E27FC236}">
              <a16:creationId xmlns:a16="http://schemas.microsoft.com/office/drawing/2014/main" id="{5D535F64-0E7D-4A71-B5AC-64B8085D98F1}"/>
            </a:ext>
          </a:extLst>
        </xdr:cNvPr>
        <xdr:cNvPicPr>
          <a:picLocks noChangeAspect="1"/>
        </xdr:cNvPicPr>
      </xdr:nvPicPr>
      <xdr:blipFill>
        <a:blip xmlns:r="http://schemas.openxmlformats.org/officeDocument/2006/relationships" r:embed="rId1"/>
        <a:stretch>
          <a:fillRect/>
        </a:stretch>
      </xdr:blipFill>
      <xdr:spPr>
        <a:xfrm>
          <a:off x="8620125" y="57150"/>
          <a:ext cx="2085975" cy="10629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388569</xdr:colOff>
      <xdr:row>0</xdr:row>
      <xdr:rowOff>0</xdr:rowOff>
    </xdr:from>
    <xdr:to>
      <xdr:col>4</xdr:col>
      <xdr:colOff>2014</xdr:colOff>
      <xdr:row>1</xdr:row>
      <xdr:rowOff>219075</xdr:rowOff>
    </xdr:to>
    <xdr:pic>
      <xdr:nvPicPr>
        <xdr:cNvPr id="2" name="Picture 1">
          <a:extLst>
            <a:ext uri="{FF2B5EF4-FFF2-40B4-BE49-F238E27FC236}">
              <a16:creationId xmlns:a16="http://schemas.microsoft.com/office/drawing/2014/main" id="{03D3BCDC-C9FD-430F-A56F-9B9C3A136C81}"/>
            </a:ext>
          </a:extLst>
        </xdr:cNvPr>
        <xdr:cNvPicPr>
          <a:picLocks noChangeAspect="1"/>
        </xdr:cNvPicPr>
      </xdr:nvPicPr>
      <xdr:blipFill>
        <a:blip xmlns:r="http://schemas.openxmlformats.org/officeDocument/2006/relationships" r:embed="rId1"/>
        <a:stretch>
          <a:fillRect/>
        </a:stretch>
      </xdr:blipFill>
      <xdr:spPr>
        <a:xfrm>
          <a:off x="6129382" y="0"/>
          <a:ext cx="1882976" cy="87988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arolynne Beno" id="{B0291C17-3E11-46D4-8FF6-9EC5B6B6DE0E}" userId="S::cbeno@fcmat.org::1e35b35a-2766-49b4-93cd-8667be7566db" providerId="AD"/>
  <person displayName="John Lotze" id="{9BDAFA2E-8F41-124E-B8CE-0A8EF056F230}" userId="S::jlotze@fcmat.org::a7f0f01f-f078-44de-8c93-f06c0b222f11"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 dT="2024-03-18T00:53:58.18" personId="{B0291C17-3E11-46D4-8FF6-9EC5B6B6DE0E}" id="{FB381831-AC1A-4ED9-8D51-CC3012F79CD0}">
    <text>When we protect the worksheet again, can we unprotect column F so they can make comments?</text>
  </threadedComment>
</ThreadedComments>
</file>

<file path=xl/threadedComments/threadedComment2.xml><?xml version="1.0" encoding="utf-8"?>
<ThreadedComments xmlns="http://schemas.microsoft.com/office/spreadsheetml/2018/threadedcomments" xmlns:x="http://schemas.openxmlformats.org/spreadsheetml/2006/main">
  <threadedComment ref="B21" dT="2023-02-22T03:21:11.52" personId="{9BDAFA2E-8F41-124E-B8CE-0A8EF056F230}" id="{E0F0B353-E997-794B-A620-FD69AD6E95AC}">
    <text>Agree with Cassady about putting a percent sign after these items, and probably should do so in the district response column also if possible.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dq.cde.ca.gov/dataquest/PuplSvs1.asp?cYear=2018-19&amp;cChoice=PupilSvcs"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microsoft.com/office/2017/10/relationships/threadedComment" Target="../threadedComments/threadedComment2.xml"/><Relationship Id="rId2" Type="http://schemas.openxmlformats.org/officeDocument/2006/relationships/hyperlink" Target="https://dq.cde.ca.gov/dataquest/dqcensus/EnrCharterLevels.aspx?cds=00&amp;agglevel=state&amp;year=2022-23" TargetMode="External"/><Relationship Id="rId1" Type="http://schemas.openxmlformats.org/officeDocument/2006/relationships/hyperlink" Target="https://dq.cde.ca.gov/dataquest/SpecEd/SpecEd1.asp?cChoice=SpecEd1&amp;cYear=2018-19&amp;cLevel=State&amp;cTopic=SpecEd&amp;myTimeFrame=S&amp;submit1=Submit&amp;ReptCycle=December"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32A94-7C4A-4675-95A3-0930EEB0F41C}">
  <sheetPr>
    <pageSetUpPr fitToPage="1"/>
  </sheetPr>
  <dimension ref="B1:L48"/>
  <sheetViews>
    <sheetView showGridLines="0" zoomScale="133" zoomScaleNormal="133" workbookViewId="0">
      <selection activeCell="D46" sqref="D46"/>
    </sheetView>
  </sheetViews>
  <sheetFormatPr defaultColWidth="8.81640625" defaultRowHeight="16.5" x14ac:dyDescent="0.5"/>
  <cols>
    <col min="1" max="1" width="4.453125" style="102" customWidth="1"/>
    <col min="2" max="2" width="4.6328125" style="102" customWidth="1"/>
    <col min="3" max="10" width="8.81640625" style="102"/>
    <col min="11" max="11" width="12.453125" style="102" customWidth="1"/>
    <col min="12" max="12" width="4.453125" style="102" customWidth="1"/>
    <col min="13" max="16384" width="8.81640625" style="102"/>
  </cols>
  <sheetData>
    <row r="1" spans="2:12" ht="17" thickBot="1" x14ac:dyDescent="0.55000000000000004"/>
    <row r="2" spans="2:12" x14ac:dyDescent="0.5">
      <c r="B2" s="160"/>
      <c r="C2" s="178"/>
      <c r="D2" s="178"/>
      <c r="E2" s="178"/>
      <c r="F2" s="178"/>
      <c r="G2" s="178"/>
      <c r="H2" s="178"/>
      <c r="I2" s="178"/>
      <c r="J2" s="178"/>
      <c r="K2" s="178"/>
      <c r="L2" s="161"/>
    </row>
    <row r="3" spans="2:12" x14ac:dyDescent="0.5">
      <c r="B3" s="162"/>
      <c r="C3" s="179"/>
      <c r="D3" s="179"/>
      <c r="E3" s="179"/>
      <c r="F3" s="179"/>
      <c r="G3" s="179"/>
      <c r="H3" s="179"/>
      <c r="I3" s="179"/>
      <c r="J3" s="179"/>
      <c r="K3" s="179"/>
      <c r="L3" s="163"/>
    </row>
    <row r="4" spans="2:12" x14ac:dyDescent="0.5">
      <c r="B4" s="162"/>
      <c r="C4" s="176" t="s">
        <v>149</v>
      </c>
      <c r="D4" s="177"/>
      <c r="E4" s="177"/>
      <c r="F4" s="177"/>
      <c r="G4" s="177"/>
      <c r="H4" s="177"/>
      <c r="I4" s="177"/>
      <c r="J4" s="177"/>
      <c r="K4" s="177"/>
      <c r="L4" s="164"/>
    </row>
    <row r="5" spans="2:12" x14ac:dyDescent="0.5">
      <c r="B5" s="162"/>
      <c r="C5" s="177"/>
      <c r="D5" s="177"/>
      <c r="E5" s="177"/>
      <c r="F5" s="177"/>
      <c r="G5" s="177"/>
      <c r="H5" s="177"/>
      <c r="I5" s="177"/>
      <c r="J5" s="177"/>
      <c r="K5" s="177"/>
      <c r="L5" s="164"/>
    </row>
    <row r="6" spans="2:12" ht="29.25" customHeight="1" x14ac:dyDescent="0.5">
      <c r="B6" s="162"/>
      <c r="C6" s="177"/>
      <c r="D6" s="177"/>
      <c r="E6" s="177"/>
      <c r="F6" s="177"/>
      <c r="G6" s="177"/>
      <c r="H6" s="177"/>
      <c r="I6" s="177"/>
      <c r="J6" s="177"/>
      <c r="K6" s="177"/>
      <c r="L6" s="164"/>
    </row>
    <row r="7" spans="2:12" x14ac:dyDescent="0.5">
      <c r="B7" s="162"/>
      <c r="C7" s="177"/>
      <c r="D7" s="177"/>
      <c r="E7" s="177"/>
      <c r="F7" s="177"/>
      <c r="G7" s="177"/>
      <c r="H7" s="177"/>
      <c r="I7" s="177"/>
      <c r="J7" s="177"/>
      <c r="K7" s="177"/>
      <c r="L7" s="164"/>
    </row>
    <row r="8" spans="2:12" x14ac:dyDescent="0.5">
      <c r="B8" s="162"/>
      <c r="C8" s="177"/>
      <c r="D8" s="177"/>
      <c r="E8" s="177"/>
      <c r="F8" s="177"/>
      <c r="G8" s="177"/>
      <c r="H8" s="177"/>
      <c r="I8" s="177"/>
      <c r="J8" s="177"/>
      <c r="K8" s="177"/>
      <c r="L8" s="164"/>
    </row>
    <row r="9" spans="2:12" x14ac:dyDescent="0.5">
      <c r="B9" s="162"/>
      <c r="C9" s="177"/>
      <c r="D9" s="177"/>
      <c r="E9" s="177"/>
      <c r="F9" s="177"/>
      <c r="G9" s="177"/>
      <c r="H9" s="177"/>
      <c r="I9" s="177"/>
      <c r="J9" s="177"/>
      <c r="K9" s="177"/>
      <c r="L9" s="164"/>
    </row>
    <row r="10" spans="2:12" x14ac:dyDescent="0.5">
      <c r="B10" s="162"/>
      <c r="C10" s="177"/>
      <c r="D10" s="177"/>
      <c r="E10" s="177"/>
      <c r="F10" s="177"/>
      <c r="G10" s="177"/>
      <c r="H10" s="177"/>
      <c r="I10" s="177"/>
      <c r="J10" s="177"/>
      <c r="K10" s="177"/>
      <c r="L10" s="164"/>
    </row>
    <row r="11" spans="2:12" x14ac:dyDescent="0.5">
      <c r="B11" s="162"/>
      <c r="C11" s="177"/>
      <c r="D11" s="177"/>
      <c r="E11" s="177"/>
      <c r="F11" s="177"/>
      <c r="G11" s="177"/>
      <c r="H11" s="177"/>
      <c r="I11" s="177"/>
      <c r="J11" s="177"/>
      <c r="K11" s="177"/>
      <c r="L11" s="164"/>
    </row>
    <row r="12" spans="2:12" x14ac:dyDescent="0.5">
      <c r="B12" s="162"/>
      <c r="C12" s="177"/>
      <c r="D12" s="177"/>
      <c r="E12" s="177"/>
      <c r="F12" s="177"/>
      <c r="G12" s="177"/>
      <c r="H12" s="177"/>
      <c r="I12" s="177"/>
      <c r="J12" s="177"/>
      <c r="K12" s="177"/>
      <c r="L12" s="164"/>
    </row>
    <row r="13" spans="2:12" x14ac:dyDescent="0.5">
      <c r="B13" s="162"/>
      <c r="C13" s="177"/>
      <c r="D13" s="177"/>
      <c r="E13" s="177"/>
      <c r="F13" s="177"/>
      <c r="G13" s="177"/>
      <c r="H13" s="177"/>
      <c r="I13" s="177"/>
      <c r="J13" s="177"/>
      <c r="K13" s="177"/>
      <c r="L13" s="164"/>
    </row>
    <row r="14" spans="2:12" x14ac:dyDescent="0.5">
      <c r="B14" s="162"/>
      <c r="C14" s="177"/>
      <c r="D14" s="177"/>
      <c r="E14" s="177"/>
      <c r="F14" s="177"/>
      <c r="G14" s="177"/>
      <c r="H14" s="177"/>
      <c r="I14" s="177"/>
      <c r="J14" s="177"/>
      <c r="K14" s="177"/>
      <c r="L14" s="164"/>
    </row>
    <row r="15" spans="2:12" x14ac:dyDescent="0.5">
      <c r="B15" s="162"/>
      <c r="C15" s="177"/>
      <c r="D15" s="177"/>
      <c r="E15" s="177"/>
      <c r="F15" s="177"/>
      <c r="G15" s="177"/>
      <c r="H15" s="177"/>
      <c r="I15" s="177"/>
      <c r="J15" s="177"/>
      <c r="K15" s="177"/>
      <c r="L15" s="164"/>
    </row>
    <row r="16" spans="2:12" x14ac:dyDescent="0.5">
      <c r="B16" s="162"/>
      <c r="C16" s="177"/>
      <c r="D16" s="177"/>
      <c r="E16" s="177"/>
      <c r="F16" s="177"/>
      <c r="G16" s="177"/>
      <c r="H16" s="177"/>
      <c r="I16" s="177"/>
      <c r="J16" s="177"/>
      <c r="K16" s="177"/>
      <c r="L16" s="164"/>
    </row>
    <row r="17" spans="2:12" x14ac:dyDescent="0.5">
      <c r="B17" s="162"/>
      <c r="C17" s="177"/>
      <c r="D17" s="177"/>
      <c r="E17" s="177"/>
      <c r="F17" s="177"/>
      <c r="G17" s="177"/>
      <c r="H17" s="177"/>
      <c r="I17" s="177"/>
      <c r="J17" s="177"/>
      <c r="K17" s="177"/>
      <c r="L17" s="164"/>
    </row>
    <row r="18" spans="2:12" x14ac:dyDescent="0.5">
      <c r="B18" s="162"/>
      <c r="C18" s="177"/>
      <c r="D18" s="177"/>
      <c r="E18" s="177"/>
      <c r="F18" s="177"/>
      <c r="G18" s="177"/>
      <c r="H18" s="177"/>
      <c r="I18" s="177"/>
      <c r="J18" s="177"/>
      <c r="K18" s="177"/>
      <c r="L18" s="164"/>
    </row>
    <row r="19" spans="2:12" x14ac:dyDescent="0.5">
      <c r="B19" s="162"/>
      <c r="C19" s="177"/>
      <c r="D19" s="177"/>
      <c r="E19" s="177"/>
      <c r="F19" s="177"/>
      <c r="G19" s="177"/>
      <c r="H19" s="177"/>
      <c r="I19" s="177"/>
      <c r="J19" s="177"/>
      <c r="K19" s="177"/>
      <c r="L19" s="164"/>
    </row>
    <row r="20" spans="2:12" x14ac:dyDescent="0.5">
      <c r="B20" s="162"/>
      <c r="C20" s="177"/>
      <c r="D20" s="177"/>
      <c r="E20" s="177"/>
      <c r="F20" s="177"/>
      <c r="G20" s="177"/>
      <c r="H20" s="177"/>
      <c r="I20" s="177"/>
      <c r="J20" s="177"/>
      <c r="K20" s="177"/>
      <c r="L20" s="164"/>
    </row>
    <row r="21" spans="2:12" x14ac:dyDescent="0.5">
      <c r="B21" s="162"/>
      <c r="C21" s="177"/>
      <c r="D21" s="177"/>
      <c r="E21" s="177"/>
      <c r="F21" s="177"/>
      <c r="G21" s="177"/>
      <c r="H21" s="177"/>
      <c r="I21" s="177"/>
      <c r="J21" s="177"/>
      <c r="K21" s="177"/>
      <c r="L21" s="164"/>
    </row>
    <row r="22" spans="2:12" x14ac:dyDescent="0.5">
      <c r="B22" s="162"/>
      <c r="C22" s="177"/>
      <c r="D22" s="177"/>
      <c r="E22" s="177"/>
      <c r="F22" s="177"/>
      <c r="G22" s="177"/>
      <c r="H22" s="177"/>
      <c r="I22" s="177"/>
      <c r="J22" s="177"/>
      <c r="K22" s="177"/>
      <c r="L22" s="164"/>
    </row>
    <row r="23" spans="2:12" x14ac:dyDescent="0.5">
      <c r="B23" s="162"/>
      <c r="C23" s="177"/>
      <c r="D23" s="177"/>
      <c r="E23" s="177"/>
      <c r="F23" s="177"/>
      <c r="G23" s="177"/>
      <c r="H23" s="177"/>
      <c r="I23" s="177"/>
      <c r="J23" s="177"/>
      <c r="K23" s="177"/>
      <c r="L23" s="164"/>
    </row>
    <row r="24" spans="2:12" x14ac:dyDescent="0.5">
      <c r="B24" s="162"/>
      <c r="C24" s="177"/>
      <c r="D24" s="177"/>
      <c r="E24" s="177"/>
      <c r="F24" s="177"/>
      <c r="G24" s="177"/>
      <c r="H24" s="177"/>
      <c r="I24" s="177"/>
      <c r="J24" s="177"/>
      <c r="K24" s="177"/>
      <c r="L24" s="164"/>
    </row>
    <row r="25" spans="2:12" x14ac:dyDescent="0.5">
      <c r="B25" s="162"/>
      <c r="C25" s="177"/>
      <c r="D25" s="177"/>
      <c r="E25" s="177"/>
      <c r="F25" s="177"/>
      <c r="G25" s="177"/>
      <c r="H25" s="177"/>
      <c r="I25" s="177"/>
      <c r="J25" s="177"/>
      <c r="K25" s="177"/>
      <c r="L25" s="164"/>
    </row>
    <row r="26" spans="2:12" x14ac:dyDescent="0.5">
      <c r="B26" s="162"/>
      <c r="C26" s="177"/>
      <c r="D26" s="177"/>
      <c r="E26" s="177"/>
      <c r="F26" s="177"/>
      <c r="G26" s="177"/>
      <c r="H26" s="177"/>
      <c r="I26" s="177"/>
      <c r="J26" s="177"/>
      <c r="K26" s="177"/>
      <c r="L26" s="164"/>
    </row>
    <row r="27" spans="2:12" x14ac:dyDescent="0.5">
      <c r="B27" s="162"/>
      <c r="C27" s="177"/>
      <c r="D27" s="177"/>
      <c r="E27" s="177"/>
      <c r="F27" s="177"/>
      <c r="G27" s="177"/>
      <c r="H27" s="177"/>
      <c r="I27" s="177"/>
      <c r="J27" s="177"/>
      <c r="K27" s="177"/>
      <c r="L27" s="164"/>
    </row>
    <row r="28" spans="2:12" x14ac:dyDescent="0.5">
      <c r="B28" s="162"/>
      <c r="C28" s="177"/>
      <c r="D28" s="177"/>
      <c r="E28" s="177"/>
      <c r="F28" s="177"/>
      <c r="G28" s="177"/>
      <c r="H28" s="177"/>
      <c r="I28" s="177"/>
      <c r="J28" s="177"/>
      <c r="K28" s="177"/>
      <c r="L28" s="164"/>
    </row>
    <row r="29" spans="2:12" x14ac:dyDescent="0.5">
      <c r="B29" s="162"/>
      <c r="C29" s="177"/>
      <c r="D29" s="177"/>
      <c r="E29" s="177"/>
      <c r="F29" s="177"/>
      <c r="G29" s="177"/>
      <c r="H29" s="177"/>
      <c r="I29" s="177"/>
      <c r="J29" s="177"/>
      <c r="K29" s="177"/>
      <c r="L29" s="164"/>
    </row>
    <row r="30" spans="2:12" x14ac:dyDescent="0.5">
      <c r="B30" s="162"/>
      <c r="C30" s="177"/>
      <c r="D30" s="177"/>
      <c r="E30" s="177"/>
      <c r="F30" s="177"/>
      <c r="G30" s="177"/>
      <c r="H30" s="177"/>
      <c r="I30" s="177"/>
      <c r="J30" s="177"/>
      <c r="K30" s="177"/>
      <c r="L30" s="164"/>
    </row>
    <row r="31" spans="2:12" x14ac:dyDescent="0.5">
      <c r="B31" s="162"/>
      <c r="C31" s="177"/>
      <c r="D31" s="177"/>
      <c r="E31" s="177"/>
      <c r="F31" s="177"/>
      <c r="G31" s="177"/>
      <c r="H31" s="177"/>
      <c r="I31" s="177"/>
      <c r="J31" s="177"/>
      <c r="K31" s="177"/>
      <c r="L31" s="164"/>
    </row>
    <row r="32" spans="2:12" x14ac:dyDescent="0.5">
      <c r="B32" s="162"/>
      <c r="C32" s="177"/>
      <c r="D32" s="177"/>
      <c r="E32" s="177"/>
      <c r="F32" s="177"/>
      <c r="G32" s="177"/>
      <c r="H32" s="177"/>
      <c r="I32" s="177"/>
      <c r="J32" s="177"/>
      <c r="K32" s="177"/>
      <c r="L32" s="164"/>
    </row>
    <row r="33" spans="2:12" x14ac:dyDescent="0.5">
      <c r="B33" s="162"/>
      <c r="C33" s="177"/>
      <c r="D33" s="177"/>
      <c r="E33" s="177"/>
      <c r="F33" s="177"/>
      <c r="G33" s="177"/>
      <c r="H33" s="177"/>
      <c r="I33" s="177"/>
      <c r="J33" s="177"/>
      <c r="K33" s="177"/>
      <c r="L33" s="164"/>
    </row>
    <row r="34" spans="2:12" x14ac:dyDescent="0.5">
      <c r="B34" s="162"/>
      <c r="C34" s="177"/>
      <c r="D34" s="177"/>
      <c r="E34" s="177"/>
      <c r="F34" s="177"/>
      <c r="G34" s="177"/>
      <c r="H34" s="177"/>
      <c r="I34" s="177"/>
      <c r="J34" s="177"/>
      <c r="K34" s="177"/>
      <c r="L34" s="164"/>
    </row>
    <row r="35" spans="2:12" x14ac:dyDescent="0.5">
      <c r="B35" s="162"/>
      <c r="C35" s="177"/>
      <c r="D35" s="177"/>
      <c r="E35" s="177"/>
      <c r="F35" s="177"/>
      <c r="G35" s="177"/>
      <c r="H35" s="177"/>
      <c r="I35" s="177"/>
      <c r="J35" s="177"/>
      <c r="K35" s="177"/>
      <c r="L35" s="164"/>
    </row>
    <row r="36" spans="2:12" x14ac:dyDescent="0.5">
      <c r="B36" s="162"/>
      <c r="C36" s="177"/>
      <c r="D36" s="177"/>
      <c r="E36" s="177"/>
      <c r="F36" s="177"/>
      <c r="G36" s="177"/>
      <c r="H36" s="177"/>
      <c r="I36" s="177"/>
      <c r="J36" s="177"/>
      <c r="K36" s="177"/>
      <c r="L36" s="164"/>
    </row>
    <row r="37" spans="2:12" ht="27" customHeight="1" x14ac:dyDescent="0.5">
      <c r="B37" s="162"/>
      <c r="C37" s="177"/>
      <c r="D37" s="177"/>
      <c r="E37" s="177"/>
      <c r="F37" s="177"/>
      <c r="G37" s="177"/>
      <c r="H37" s="177"/>
      <c r="I37" s="177"/>
      <c r="J37" s="177"/>
      <c r="K37" s="177"/>
      <c r="L37" s="164"/>
    </row>
    <row r="38" spans="2:12" ht="2.25" customHeight="1" x14ac:dyDescent="0.5">
      <c r="B38" s="162"/>
      <c r="C38" s="177"/>
      <c r="D38" s="177"/>
      <c r="E38" s="177"/>
      <c r="F38" s="177"/>
      <c r="G38" s="177"/>
      <c r="H38" s="177"/>
      <c r="I38" s="177"/>
      <c r="J38" s="177"/>
      <c r="K38" s="177"/>
      <c r="L38" s="164"/>
    </row>
    <row r="39" spans="2:12" ht="1.5" hidden="1" customHeight="1" x14ac:dyDescent="0.5">
      <c r="B39" s="162"/>
      <c r="C39" s="177"/>
      <c r="D39" s="177"/>
      <c r="E39" s="177"/>
      <c r="F39" s="177"/>
      <c r="G39" s="177"/>
      <c r="H39" s="177"/>
      <c r="I39" s="177"/>
      <c r="J39" s="177"/>
      <c r="K39" s="177"/>
      <c r="L39" s="164"/>
    </row>
    <row r="40" spans="2:12" hidden="1" x14ac:dyDescent="0.5">
      <c r="B40" s="162"/>
      <c r="C40" s="177"/>
      <c r="D40" s="177"/>
      <c r="E40" s="177"/>
      <c r="F40" s="177"/>
      <c r="G40" s="177"/>
      <c r="H40" s="177"/>
      <c r="I40" s="177"/>
      <c r="J40" s="177"/>
      <c r="K40" s="177"/>
      <c r="L40" s="164"/>
    </row>
    <row r="41" spans="2:12" ht="2.25" customHeight="1" x14ac:dyDescent="0.5">
      <c r="B41" s="162"/>
      <c r="C41" s="177"/>
      <c r="D41" s="177"/>
      <c r="E41" s="177"/>
      <c r="F41" s="177"/>
      <c r="G41" s="177"/>
      <c r="H41" s="177"/>
      <c r="I41" s="177"/>
      <c r="J41" s="177"/>
      <c r="K41" s="177"/>
      <c r="L41" s="164"/>
    </row>
    <row r="42" spans="2:12" hidden="1" x14ac:dyDescent="0.5">
      <c r="B42" s="162"/>
      <c r="C42" s="177"/>
      <c r="D42" s="177"/>
      <c r="E42" s="177"/>
      <c r="F42" s="177"/>
      <c r="G42" s="177"/>
      <c r="H42" s="177"/>
      <c r="I42" s="177"/>
      <c r="J42" s="177"/>
      <c r="K42" s="177"/>
      <c r="L42" s="164"/>
    </row>
    <row r="43" spans="2:12" hidden="1" x14ac:dyDescent="0.5">
      <c r="B43" s="162"/>
      <c r="C43" s="177"/>
      <c r="D43" s="177"/>
      <c r="E43" s="177"/>
      <c r="F43" s="177"/>
      <c r="G43" s="177"/>
      <c r="H43" s="177"/>
      <c r="I43" s="177"/>
      <c r="J43" s="177"/>
      <c r="K43" s="177"/>
      <c r="L43" s="164"/>
    </row>
    <row r="44" spans="2:12" hidden="1" x14ac:dyDescent="0.5">
      <c r="B44" s="162"/>
      <c r="C44" s="177"/>
      <c r="D44" s="177"/>
      <c r="E44" s="177"/>
      <c r="F44" s="177"/>
      <c r="G44" s="177"/>
      <c r="H44" s="177"/>
      <c r="I44" s="177"/>
      <c r="J44" s="177"/>
      <c r="K44" s="177"/>
      <c r="L44" s="164"/>
    </row>
    <row r="45" spans="2:12" ht="53.25" hidden="1" customHeight="1" x14ac:dyDescent="0.5">
      <c r="B45" s="162"/>
      <c r="C45" s="177"/>
      <c r="D45" s="177"/>
      <c r="E45" s="177"/>
      <c r="F45" s="177"/>
      <c r="G45" s="177"/>
      <c r="H45" s="177"/>
      <c r="I45" s="177"/>
      <c r="J45" s="177"/>
      <c r="K45" s="177"/>
      <c r="L45" s="164"/>
    </row>
    <row r="46" spans="2:12" x14ac:dyDescent="0.5">
      <c r="B46" s="162"/>
      <c r="C46" s="102" t="s">
        <v>154</v>
      </c>
      <c r="L46" s="163"/>
    </row>
    <row r="47" spans="2:12" x14ac:dyDescent="0.5">
      <c r="B47" s="162"/>
      <c r="C47" s="102" t="s">
        <v>133</v>
      </c>
      <c r="L47" s="163"/>
    </row>
    <row r="48" spans="2:12" ht="17" thickBot="1" x14ac:dyDescent="0.55000000000000004">
      <c r="B48" s="165"/>
      <c r="C48" s="108"/>
      <c r="D48" s="108"/>
      <c r="E48" s="108"/>
      <c r="F48" s="108"/>
      <c r="G48" s="108"/>
      <c r="H48" s="108"/>
      <c r="I48" s="108"/>
      <c r="J48" s="108"/>
      <c r="K48" s="108"/>
      <c r="L48" s="166"/>
    </row>
  </sheetData>
  <sheetProtection algorithmName="SHA-512" hashValue="q8MhYH/7bpAbsNZC901TIejwf1Jg1fgetYcG+3Hlj7KQCMflK/WZGfbVGoPcnUyjoF1eKfdaSd865MgozW/r4Q==" saltValue="RrF6KoIc26bg5EF5d5IZLw==" spinCount="100000" sheet="1" formatCells="0" formatColumns="0" formatRows="0" insertHyperlinks="0"/>
  <mergeCells count="2">
    <mergeCell ref="C4:K45"/>
    <mergeCell ref="C2:K3"/>
  </mergeCells>
  <pageMargins left="0.7" right="0.7" top="1" bottom="0.75" header="0.3" footer="0.3"/>
  <pageSetup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R38"/>
  <sheetViews>
    <sheetView showGridLines="0" zoomScaleNormal="100" workbookViewId="0">
      <selection activeCell="B15" sqref="B15"/>
    </sheetView>
  </sheetViews>
  <sheetFormatPr defaultColWidth="9.1796875" defaultRowHeight="16.5" x14ac:dyDescent="0.5"/>
  <cols>
    <col min="1" max="1" width="5.453125" style="102" customWidth="1"/>
    <col min="2" max="2" width="103.6328125" style="111" customWidth="1"/>
    <col min="3" max="3" width="2.6328125" style="102" customWidth="1"/>
    <col min="4" max="4" width="12.81640625" style="113" customWidth="1"/>
    <col min="5" max="5" width="9.1796875" style="102" hidden="1" customWidth="1"/>
    <col min="6" max="6" width="2.36328125" style="102" hidden="1" customWidth="1"/>
    <col min="7" max="7" width="9.1796875" style="102" hidden="1" customWidth="1"/>
    <col min="8" max="8" width="2.36328125" style="102" hidden="1" customWidth="1"/>
    <col min="9" max="9" width="8.6328125" style="102" hidden="1" customWidth="1"/>
    <col min="10" max="10" width="14.36328125" style="102" hidden="1" customWidth="1"/>
    <col min="11" max="11" width="9.1796875" style="102" hidden="1" customWidth="1"/>
    <col min="12" max="12" width="96.36328125" style="114" hidden="1" customWidth="1"/>
    <col min="13" max="13" width="53.36328125" style="102" hidden="1" customWidth="1"/>
    <col min="14" max="20" width="9.1796875" style="102"/>
    <col min="21" max="21" width="73.453125" style="102" customWidth="1"/>
    <col min="22" max="16384" width="9.1796875" style="102"/>
  </cols>
  <sheetData>
    <row r="1" spans="1:18" ht="27.5" x14ac:dyDescent="0.8">
      <c r="C1" s="112"/>
    </row>
    <row r="2" spans="1:18" ht="35.5" x14ac:dyDescent="0.5">
      <c r="A2" s="115" t="s">
        <v>20</v>
      </c>
    </row>
    <row r="4" spans="1:18" ht="19" thickBot="1" x14ac:dyDescent="0.55000000000000004">
      <c r="A4" s="116"/>
      <c r="B4" s="117" t="s">
        <v>0</v>
      </c>
      <c r="C4" s="118"/>
      <c r="D4" s="119"/>
      <c r="E4" s="120"/>
      <c r="F4" s="120"/>
      <c r="G4" s="120"/>
      <c r="H4" s="120"/>
      <c r="I4" s="120"/>
      <c r="J4" s="120"/>
      <c r="K4" s="120"/>
      <c r="L4" s="121"/>
      <c r="M4" s="120"/>
      <c r="N4" s="120" t="s">
        <v>64</v>
      </c>
      <c r="O4" s="120"/>
      <c r="P4" s="120"/>
      <c r="Q4" s="120"/>
      <c r="R4" s="120"/>
    </row>
    <row r="5" spans="1:18" ht="47.25" customHeight="1" x14ac:dyDescent="0.5">
      <c r="A5" s="122">
        <v>1</v>
      </c>
      <c r="B5" s="123" t="s">
        <v>101</v>
      </c>
      <c r="C5" s="124"/>
      <c r="D5" s="125">
        <f>'Staffing and Caseload Standards'!D65</f>
        <v>0</v>
      </c>
      <c r="E5" s="126">
        <f>IF(D5="Yes",0,IF(D5="N/A",0,G5))</f>
        <v>5</v>
      </c>
      <c r="F5" s="120"/>
      <c r="G5" s="127">
        <v>5</v>
      </c>
      <c r="H5" s="120"/>
      <c r="I5" s="120"/>
      <c r="J5" s="120"/>
      <c r="K5" s="120"/>
      <c r="L5" s="121" t="s">
        <v>16</v>
      </c>
      <c r="M5" s="120"/>
      <c r="N5" s="120" t="s">
        <v>73</v>
      </c>
      <c r="O5" s="120"/>
      <c r="P5" s="120"/>
      <c r="Q5" s="120"/>
      <c r="R5" s="120"/>
    </row>
    <row r="6" spans="1:18" ht="47.25" customHeight="1" x14ac:dyDescent="0.5">
      <c r="A6" s="128">
        <v>2</v>
      </c>
      <c r="B6" s="129" t="s">
        <v>152</v>
      </c>
      <c r="C6" s="124"/>
      <c r="D6" s="130">
        <f>'Identification Standards'!C35</f>
        <v>0</v>
      </c>
      <c r="E6" s="126"/>
      <c r="F6" s="120"/>
      <c r="G6" s="127"/>
      <c r="H6" s="120"/>
      <c r="I6" s="120"/>
      <c r="J6" s="120"/>
      <c r="K6" s="120"/>
      <c r="L6" s="121"/>
      <c r="M6" s="120"/>
      <c r="N6" s="120" t="s">
        <v>74</v>
      </c>
      <c r="O6" s="120"/>
      <c r="P6" s="120"/>
      <c r="Q6" s="120"/>
      <c r="R6" s="120"/>
    </row>
    <row r="7" spans="1:18" ht="81.75" customHeight="1" x14ac:dyDescent="0.5">
      <c r="A7" s="128">
        <v>3</v>
      </c>
      <c r="B7" s="129" t="s">
        <v>150</v>
      </c>
      <c r="C7" s="124"/>
      <c r="D7" s="131"/>
      <c r="E7" s="126"/>
      <c r="F7" s="120"/>
      <c r="G7" s="127"/>
      <c r="H7" s="120"/>
      <c r="I7" s="120"/>
      <c r="J7" s="120"/>
      <c r="K7" s="120"/>
      <c r="L7" s="121"/>
      <c r="M7" s="120"/>
      <c r="N7" s="120" t="s">
        <v>99</v>
      </c>
      <c r="O7" s="120"/>
      <c r="P7" s="120"/>
      <c r="Q7" s="120"/>
      <c r="R7" s="120"/>
    </row>
    <row r="8" spans="1:18" ht="47.25" customHeight="1" x14ac:dyDescent="0.5">
      <c r="A8" s="128">
        <v>4</v>
      </c>
      <c r="B8" s="129" t="s">
        <v>2</v>
      </c>
      <c r="C8" s="124"/>
      <c r="D8" s="131"/>
      <c r="E8" s="126">
        <f>IF(D8="Yes",0,IF(D8="N/A",0,G8))</f>
        <v>3</v>
      </c>
      <c r="F8" s="120"/>
      <c r="G8" s="127">
        <v>3</v>
      </c>
      <c r="H8" s="120"/>
      <c r="I8" s="120"/>
      <c r="J8" s="120"/>
      <c r="K8" s="120"/>
      <c r="L8" s="121" t="s">
        <v>17</v>
      </c>
      <c r="M8" s="120"/>
      <c r="N8" s="120" t="s">
        <v>21</v>
      </c>
      <c r="O8" s="120"/>
      <c r="P8" s="120"/>
      <c r="Q8" s="120"/>
      <c r="R8" s="120"/>
    </row>
    <row r="9" spans="1:18" ht="47.25" customHeight="1" x14ac:dyDescent="0.5">
      <c r="A9" s="128">
        <v>5</v>
      </c>
      <c r="B9" s="129" t="s">
        <v>3</v>
      </c>
      <c r="C9" s="124"/>
      <c r="D9" s="131"/>
      <c r="E9" s="126">
        <f>IF(D9="Yes",0,IF(D9="N/A",0,G9))</f>
        <v>3</v>
      </c>
      <c r="F9" s="120"/>
      <c r="G9" s="127">
        <v>3</v>
      </c>
      <c r="H9" s="120"/>
      <c r="I9" s="120"/>
      <c r="J9" s="120"/>
      <c r="K9" s="120"/>
      <c r="L9" s="121" t="s">
        <v>18</v>
      </c>
      <c r="M9" s="120"/>
      <c r="N9" s="120" t="s">
        <v>22</v>
      </c>
      <c r="O9" s="120"/>
      <c r="P9" s="120"/>
      <c r="Q9" s="120"/>
      <c r="R9" s="120"/>
    </row>
    <row r="10" spans="1:18" ht="47.25" customHeight="1" thickBot="1" x14ac:dyDescent="0.55000000000000004">
      <c r="A10" s="128">
        <v>6</v>
      </c>
      <c r="B10" s="129" t="s">
        <v>102</v>
      </c>
      <c r="C10" s="124"/>
      <c r="D10" s="131"/>
      <c r="E10" s="126">
        <f>IF(D10="Yes",0,IF(D10="N/A",0,G10))</f>
        <v>1</v>
      </c>
      <c r="F10" s="120"/>
      <c r="G10" s="127">
        <v>1</v>
      </c>
      <c r="H10" s="120"/>
      <c r="I10" s="120"/>
      <c r="J10" s="120"/>
      <c r="K10" s="120"/>
      <c r="L10" s="121" t="s">
        <v>17</v>
      </c>
      <c r="M10" s="120"/>
      <c r="N10" s="120" t="s">
        <v>106</v>
      </c>
      <c r="O10" s="120"/>
      <c r="P10" s="120"/>
      <c r="Q10" s="120"/>
      <c r="R10" s="120"/>
    </row>
    <row r="11" spans="1:18" ht="47.25" customHeight="1" thickBot="1" x14ac:dyDescent="0.55000000000000004">
      <c r="A11" s="128">
        <v>7</v>
      </c>
      <c r="B11" s="129" t="s">
        <v>138</v>
      </c>
      <c r="C11" s="124"/>
      <c r="D11" s="131"/>
      <c r="E11" s="132"/>
      <c r="F11" s="120"/>
      <c r="G11" s="132" t="s">
        <v>0</v>
      </c>
      <c r="H11" s="120"/>
      <c r="I11" s="133" t="s">
        <v>8</v>
      </c>
      <c r="J11" s="134"/>
      <c r="K11" s="120"/>
      <c r="L11" s="121"/>
      <c r="M11" s="120"/>
      <c r="N11" s="120" t="s">
        <v>67</v>
      </c>
      <c r="O11" s="120"/>
      <c r="P11" s="120"/>
      <c r="Q11" s="120"/>
      <c r="R11" s="120"/>
    </row>
    <row r="12" spans="1:18" ht="47.25" customHeight="1" thickBot="1" x14ac:dyDescent="0.55000000000000004">
      <c r="A12" s="128">
        <v>8</v>
      </c>
      <c r="B12" s="129" t="s">
        <v>158</v>
      </c>
      <c r="C12" s="124"/>
      <c r="D12" s="131"/>
      <c r="E12" s="126">
        <f t="shared" ref="E12:E18" si="0">IF(D12="Yes",0,IF(D12="N/A",0,G12))</f>
        <v>5</v>
      </c>
      <c r="F12" s="120"/>
      <c r="G12" s="135">
        <v>5</v>
      </c>
      <c r="H12" s="120"/>
      <c r="I12" s="136">
        <v>5</v>
      </c>
      <c r="J12" s="137" t="s">
        <v>5</v>
      </c>
      <c r="K12" s="120"/>
      <c r="L12" s="138" t="s">
        <v>148</v>
      </c>
      <c r="M12" s="120"/>
      <c r="N12" s="120" t="s">
        <v>68</v>
      </c>
      <c r="O12" s="120"/>
      <c r="P12" s="120"/>
      <c r="Q12" s="120"/>
      <c r="R12" s="120"/>
    </row>
    <row r="13" spans="1:18" ht="47.25" customHeight="1" thickBot="1" x14ac:dyDescent="0.55000000000000004">
      <c r="A13" s="128">
        <v>9</v>
      </c>
      <c r="B13" s="129" t="s">
        <v>4</v>
      </c>
      <c r="C13" s="124"/>
      <c r="D13" s="131"/>
      <c r="E13" s="126">
        <f t="shared" si="0"/>
        <v>5</v>
      </c>
      <c r="F13" s="120"/>
      <c r="G13" s="127">
        <v>5</v>
      </c>
      <c r="H13" s="120"/>
      <c r="I13" s="136">
        <v>3</v>
      </c>
      <c r="J13" s="137" t="s">
        <v>6</v>
      </c>
      <c r="K13" s="120"/>
      <c r="L13" s="138" t="s">
        <v>10</v>
      </c>
      <c r="M13" s="120" t="s">
        <v>9</v>
      </c>
      <c r="N13" s="120" t="s">
        <v>69</v>
      </c>
      <c r="O13" s="120"/>
      <c r="P13" s="120"/>
      <c r="Q13" s="120"/>
      <c r="R13" s="120"/>
    </row>
    <row r="14" spans="1:18" ht="47.25" customHeight="1" thickBot="1" x14ac:dyDescent="0.55000000000000004">
      <c r="A14" s="128">
        <v>10</v>
      </c>
      <c r="B14" s="139" t="s">
        <v>155</v>
      </c>
      <c r="C14" s="124"/>
      <c r="D14" s="131"/>
      <c r="E14" s="126">
        <f t="shared" si="0"/>
        <v>5</v>
      </c>
      <c r="F14" s="120"/>
      <c r="G14" s="127">
        <v>5</v>
      </c>
      <c r="H14" s="120"/>
      <c r="I14" s="120"/>
      <c r="J14" s="120"/>
      <c r="K14" s="120"/>
      <c r="L14" s="138" t="s">
        <v>11</v>
      </c>
      <c r="M14" s="120"/>
      <c r="N14" s="120" t="s">
        <v>134</v>
      </c>
      <c r="O14" s="120"/>
      <c r="P14" s="120"/>
      <c r="Q14" s="120"/>
      <c r="R14" s="120"/>
    </row>
    <row r="15" spans="1:18" ht="47.25" customHeight="1" thickBot="1" x14ac:dyDescent="0.55000000000000004">
      <c r="A15" s="128">
        <v>11</v>
      </c>
      <c r="B15" s="139" t="s">
        <v>156</v>
      </c>
      <c r="C15" s="124"/>
      <c r="D15" s="131"/>
      <c r="E15" s="126">
        <f t="shared" si="0"/>
        <v>5</v>
      </c>
      <c r="F15" s="120"/>
      <c r="G15" s="127">
        <v>5</v>
      </c>
      <c r="H15" s="120"/>
      <c r="I15" s="120"/>
      <c r="J15" s="120"/>
      <c r="K15" s="120"/>
      <c r="L15" s="138" t="s">
        <v>12</v>
      </c>
      <c r="M15" s="120"/>
      <c r="N15" s="120" t="s">
        <v>134</v>
      </c>
      <c r="O15" s="120"/>
      <c r="P15" s="120"/>
      <c r="Q15" s="120"/>
      <c r="R15" s="120"/>
    </row>
    <row r="16" spans="1:18" ht="55.5" customHeight="1" thickBot="1" x14ac:dyDescent="0.55000000000000004">
      <c r="A16" s="128">
        <v>12</v>
      </c>
      <c r="B16" s="140" t="s">
        <v>159</v>
      </c>
      <c r="C16" s="124"/>
      <c r="D16" s="131"/>
      <c r="E16" s="126">
        <f t="shared" si="0"/>
        <v>3</v>
      </c>
      <c r="F16" s="120"/>
      <c r="G16" s="127">
        <v>3</v>
      </c>
      <c r="H16" s="120"/>
      <c r="I16" s="120"/>
      <c r="J16" s="120"/>
      <c r="K16" s="120"/>
      <c r="L16" s="138" t="s">
        <v>13</v>
      </c>
      <c r="M16" s="120"/>
      <c r="N16" s="120" t="s">
        <v>134</v>
      </c>
      <c r="O16" s="120"/>
      <c r="P16" s="120"/>
      <c r="Q16" s="120"/>
      <c r="R16" s="120"/>
    </row>
    <row r="17" spans="1:18" ht="59.4" customHeight="1" thickBot="1" x14ac:dyDescent="0.55000000000000004">
      <c r="A17" s="128">
        <v>13</v>
      </c>
      <c r="B17" s="140" t="s">
        <v>161</v>
      </c>
      <c r="C17" s="124"/>
      <c r="D17" s="131"/>
      <c r="E17" s="126">
        <f t="shared" si="0"/>
        <v>3</v>
      </c>
      <c r="F17" s="120"/>
      <c r="G17" s="127">
        <v>3</v>
      </c>
      <c r="H17" s="120"/>
      <c r="I17" s="120"/>
      <c r="J17" s="120"/>
      <c r="K17" s="120"/>
      <c r="L17" s="138" t="s">
        <v>14</v>
      </c>
      <c r="M17" s="120"/>
      <c r="N17" s="120" t="s">
        <v>134</v>
      </c>
      <c r="O17" s="120"/>
      <c r="P17" s="120"/>
      <c r="Q17" s="120"/>
      <c r="R17" s="120"/>
    </row>
    <row r="18" spans="1:18" ht="47.25" customHeight="1" thickBot="1" x14ac:dyDescent="0.55000000000000004">
      <c r="A18" s="128">
        <v>14</v>
      </c>
      <c r="B18" s="129" t="s">
        <v>160</v>
      </c>
      <c r="C18" s="124"/>
      <c r="D18" s="131"/>
      <c r="E18" s="126">
        <f t="shared" si="0"/>
        <v>3</v>
      </c>
      <c r="F18" s="120"/>
      <c r="G18" s="127">
        <v>3</v>
      </c>
      <c r="H18" s="120"/>
      <c r="I18" s="120"/>
      <c r="J18" s="120"/>
      <c r="K18" s="120"/>
      <c r="L18" s="138" t="s">
        <v>15</v>
      </c>
      <c r="M18" s="120"/>
      <c r="N18" s="120" t="s">
        <v>134</v>
      </c>
      <c r="O18" s="120"/>
      <c r="P18" s="120"/>
      <c r="Q18" s="120"/>
      <c r="R18" s="120"/>
    </row>
    <row r="19" spans="1:18" ht="47.25" customHeight="1" x14ac:dyDescent="0.5">
      <c r="A19" s="128">
        <v>15</v>
      </c>
      <c r="B19" s="140" t="s">
        <v>162</v>
      </c>
      <c r="C19" s="124"/>
      <c r="D19" s="131"/>
      <c r="E19" s="141"/>
      <c r="F19" s="120"/>
      <c r="G19" s="142"/>
      <c r="H19" s="120"/>
      <c r="I19" s="120"/>
      <c r="J19" s="120"/>
      <c r="K19" s="120"/>
      <c r="L19" s="143"/>
      <c r="M19" s="120"/>
      <c r="N19" s="167" t="s">
        <v>134</v>
      </c>
      <c r="O19" s="120"/>
      <c r="P19" s="120"/>
      <c r="Q19" s="120"/>
      <c r="R19" s="120"/>
    </row>
    <row r="20" spans="1:18" ht="47.25" customHeight="1" x14ac:dyDescent="0.5">
      <c r="A20" s="128">
        <v>16</v>
      </c>
      <c r="B20" s="140" t="s">
        <v>163</v>
      </c>
      <c r="C20" s="124"/>
      <c r="D20" s="131"/>
      <c r="E20" s="141"/>
      <c r="F20" s="120"/>
      <c r="G20" s="142"/>
      <c r="H20" s="120"/>
      <c r="I20" s="120"/>
      <c r="J20" s="120"/>
      <c r="K20" s="120"/>
      <c r="L20" s="143"/>
      <c r="M20" s="120"/>
      <c r="N20" s="167" t="s">
        <v>134</v>
      </c>
      <c r="O20" s="120"/>
      <c r="P20" s="120"/>
      <c r="Q20" s="120"/>
      <c r="R20" s="120"/>
    </row>
    <row r="21" spans="1:18" ht="47.25" customHeight="1" x14ac:dyDescent="0.5">
      <c r="A21" s="128">
        <v>17</v>
      </c>
      <c r="B21" s="140" t="s">
        <v>157</v>
      </c>
      <c r="C21" s="124"/>
      <c r="D21" s="131"/>
      <c r="E21" s="141"/>
      <c r="F21" s="120"/>
      <c r="G21" s="142"/>
      <c r="H21" s="120"/>
      <c r="I21" s="120"/>
      <c r="J21" s="120"/>
      <c r="K21" s="120"/>
      <c r="L21" s="143"/>
      <c r="M21" s="120"/>
      <c r="N21" s="167" t="s">
        <v>134</v>
      </c>
      <c r="O21" s="120"/>
      <c r="P21" s="120"/>
      <c r="Q21" s="120"/>
      <c r="R21" s="120"/>
    </row>
    <row r="22" spans="1:18" ht="47.25" customHeight="1" x14ac:dyDescent="0.5">
      <c r="A22" s="128">
        <v>18</v>
      </c>
      <c r="B22" s="140" t="s">
        <v>151</v>
      </c>
      <c r="C22" s="124"/>
      <c r="D22" s="131"/>
      <c r="E22" s="141"/>
      <c r="F22" s="120"/>
      <c r="G22" s="142"/>
      <c r="H22" s="120"/>
      <c r="I22" s="120"/>
      <c r="J22" s="120"/>
      <c r="K22" s="120"/>
      <c r="L22" s="143"/>
      <c r="M22" s="120"/>
      <c r="N22" s="120" t="s">
        <v>98</v>
      </c>
      <c r="O22" s="120"/>
      <c r="P22" s="120"/>
      <c r="Q22" s="120"/>
      <c r="R22" s="120"/>
    </row>
    <row r="23" spans="1:18" ht="47.25" customHeight="1" x14ac:dyDescent="0.5">
      <c r="A23" s="128">
        <v>19</v>
      </c>
      <c r="B23" s="140" t="s">
        <v>139</v>
      </c>
      <c r="C23" s="124"/>
      <c r="D23" s="131"/>
      <c r="E23" s="141"/>
      <c r="F23" s="120"/>
      <c r="G23" s="142"/>
      <c r="H23" s="120"/>
      <c r="I23" s="120"/>
      <c r="J23" s="120"/>
      <c r="K23" s="120"/>
      <c r="L23" s="143"/>
      <c r="M23" s="120"/>
      <c r="N23" s="120" t="s">
        <v>98</v>
      </c>
      <c r="O23" s="120"/>
      <c r="P23" s="120"/>
      <c r="Q23" s="120"/>
      <c r="R23" s="120"/>
    </row>
    <row r="24" spans="1:18" ht="47.25" customHeight="1" x14ac:dyDescent="0.5">
      <c r="A24" s="128">
        <v>20</v>
      </c>
      <c r="B24" s="140" t="s">
        <v>135</v>
      </c>
      <c r="C24" s="124"/>
      <c r="D24" s="131"/>
      <c r="E24" s="141"/>
      <c r="F24" s="120"/>
      <c r="G24" s="142"/>
      <c r="H24" s="120"/>
      <c r="I24" s="120"/>
      <c r="J24" s="120"/>
      <c r="K24" s="120"/>
      <c r="L24" s="143"/>
      <c r="M24" s="120"/>
      <c r="N24" s="120" t="s">
        <v>99</v>
      </c>
      <c r="O24" s="120"/>
      <c r="P24" s="120"/>
      <c r="Q24" s="120"/>
      <c r="R24" s="120"/>
    </row>
    <row r="25" spans="1:18" ht="47.25" customHeight="1" x14ac:dyDescent="0.5">
      <c r="A25" s="128">
        <v>21</v>
      </c>
      <c r="B25" s="140" t="s">
        <v>71</v>
      </c>
      <c r="C25" s="124"/>
      <c r="D25" s="131"/>
      <c r="E25" s="141"/>
      <c r="F25" s="120"/>
      <c r="G25" s="142"/>
      <c r="H25" s="120"/>
      <c r="I25" s="120"/>
      <c r="J25" s="120"/>
      <c r="K25" s="120"/>
      <c r="L25" s="143"/>
      <c r="M25" s="120"/>
      <c r="N25" s="120" t="s">
        <v>99</v>
      </c>
      <c r="O25" s="120"/>
      <c r="P25" s="120"/>
      <c r="Q25" s="120"/>
      <c r="R25" s="120"/>
    </row>
    <row r="26" spans="1:18" ht="47.25" customHeight="1" x14ac:dyDescent="0.5">
      <c r="A26" s="128">
        <v>22</v>
      </c>
      <c r="B26" s="144" t="s">
        <v>103</v>
      </c>
      <c r="C26" s="124"/>
      <c r="D26" s="131"/>
      <c r="E26" s="141"/>
      <c r="F26" s="120"/>
      <c r="G26" s="142"/>
      <c r="H26" s="120"/>
      <c r="I26" s="120"/>
      <c r="J26" s="120"/>
      <c r="K26" s="120"/>
      <c r="L26" s="143"/>
      <c r="M26" s="120"/>
      <c r="N26" s="120" t="s">
        <v>100</v>
      </c>
      <c r="O26" s="120"/>
      <c r="P26" s="120"/>
      <c r="Q26" s="120"/>
      <c r="R26" s="120"/>
    </row>
    <row r="27" spans="1:18" ht="21" customHeight="1" thickBot="1" x14ac:dyDescent="0.55000000000000004">
      <c r="A27" s="145"/>
      <c r="B27" s="146" t="s">
        <v>0</v>
      </c>
      <c r="C27" s="147"/>
      <c r="D27" s="148"/>
      <c r="E27" s="51" t="e">
        <f>SUM(#REF!)*$I$13</f>
        <v>#REF!</v>
      </c>
      <c r="G27" s="149" t="e">
        <f>SUM(#REF!)</f>
        <v>#REF!</v>
      </c>
    </row>
    <row r="28" spans="1:18" ht="28" thickBot="1" x14ac:dyDescent="0.85">
      <c r="A28" s="150"/>
      <c r="B28" s="151" t="s">
        <v>72</v>
      </c>
      <c r="C28" s="152"/>
      <c r="D28" s="153">
        <f>COUNTIF(D7:D26,"No")</f>
        <v>0</v>
      </c>
      <c r="E28" s="154" t="e">
        <f>#REF!+#REF!+#REF!+#REF!+#REF!+E27+#REF!+#REF!+#REF!+#REF!+#REF!+#REF!+#REF!+#REF!+#REF!+#REF!+#REF!+#REF!+#REF!+#REF!</f>
        <v>#REF!</v>
      </c>
      <c r="G28" s="154" t="e">
        <f>#REF!+#REF!+#REF!+#REF!+#REF!+G27+#REF!+#REF!+#REF!+#REF!+#REF!+#REF!+#REF!+#REF!+#REF!+#REF!+#REF!+#REF!+#REF!+#REF!</f>
        <v>#REF!</v>
      </c>
      <c r="J28" s="155"/>
    </row>
    <row r="30" spans="1:18" hidden="1" x14ac:dyDescent="0.5"/>
    <row r="31" spans="1:18" hidden="1" x14ac:dyDescent="0.5"/>
    <row r="32" spans="1:18" hidden="1" x14ac:dyDescent="0.5"/>
    <row r="33" spans="4:4" hidden="1" x14ac:dyDescent="0.5">
      <c r="D33" s="113" t="s">
        <v>7</v>
      </c>
    </row>
    <row r="34" spans="4:4" hidden="1" x14ac:dyDescent="0.5">
      <c r="D34" s="113" t="s">
        <v>1</v>
      </c>
    </row>
    <row r="35" spans="4:4" hidden="1" x14ac:dyDescent="0.5">
      <c r="D35" s="113" t="s">
        <v>19</v>
      </c>
    </row>
    <row r="36" spans="4:4" hidden="1" x14ac:dyDescent="0.5"/>
    <row r="37" spans="4:4" hidden="1" x14ac:dyDescent="0.5"/>
    <row r="38" spans="4:4" hidden="1" x14ac:dyDescent="0.5"/>
  </sheetData>
  <sheetProtection algorithmName="SHA-512" hashValue="9gmO7XdnUm29QGPdSwQuQJqlZ1BwF2Mhjd2bF7Y40f8KoSJkXaIV0lmjGzcEf6PBR2g0dPucKRb/85gR1xwIkw==" saltValue="NZeE3ARlDL9lqRMfNYYFvA==" spinCount="100000" sheet="1" formatCells="0" formatColumns="0" formatRows="0" insertHyperlinks="0"/>
  <customSheetViews>
    <customSheetView guid="{6E6BAC3D-F777-480A-8850-7A7F180BB665}" scale="144" showPageBreaks="1" printArea="1" topLeftCell="B1">
      <pane ySplit="4" topLeftCell="A5" activePane="bottomLeft" state="frozen"/>
      <selection pane="bottomLeft" activeCell="D6" sqref="D6"/>
      <rowBreaks count="3" manualBreakCount="3">
        <brk id="81" max="16383" man="1"/>
        <brk id="119" min="1" max="5" man="1"/>
        <brk id="168" min="1" max="5" man="1"/>
      </rowBreaks>
      <pageMargins left="0.7" right="0.7" top="0.75" bottom="0.75" header="0.3" footer="0.3"/>
      <pageSetup scale="65" orientation="portrait" r:id="rId1"/>
    </customSheetView>
    <customSheetView guid="{9B108DDE-A6BB-F747-9BAF-91004BBE919C}" scale="144" printArea="1" hiddenRows="1" hiddenColumns="1">
      <pane ySplit="4" topLeftCell="A131" activePane="bottomLeft" state="frozen"/>
      <selection pane="bottomLeft" activeCell="N134" sqref="N134"/>
      <rowBreaks count="3" manualBreakCount="3">
        <brk id="81" max="16383" man="1"/>
        <brk id="119" min="1" max="5" man="1"/>
        <brk id="168" min="1" max="5" man="1"/>
      </rowBreaks>
      <pageMargins left="0.7" right="0.7" top="0.75" bottom="0.75" header="0.3" footer="0.3"/>
      <pageSetup scale="65" orientation="portrait" r:id="rId2"/>
    </customSheetView>
  </customSheetViews>
  <dataValidations count="3">
    <dataValidation type="list" allowBlank="1" showInputMessage="1" showErrorMessage="1" sqref="D27" xr:uid="{00000000-0002-0000-0000-000000000000}">
      <formula1>$D$33:$D$34</formula1>
    </dataValidation>
    <dataValidation type="list" allowBlank="1" showInputMessage="1" showErrorMessage="1" sqref="D7:D13" xr:uid="{C2E87CC3-5459-4E14-BEF9-E2CB1D2CD824}">
      <formula1>$D$33:$D$35</formula1>
    </dataValidation>
    <dataValidation type="list" allowBlank="1" showInputMessage="1" showErrorMessage="1" sqref="D14:D26" xr:uid="{D56A3F07-755D-455D-8173-1505A5639ECF}">
      <formula1>$D$33:$D$36</formula1>
    </dataValidation>
  </dataValidations>
  <printOptions horizontalCentered="1"/>
  <pageMargins left="0.5" right="0.5" top="0.5" bottom="0.25" header="0.5" footer="0.5"/>
  <pageSetup scale="64" orientation="portrait"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53C40-1F09-4610-B06D-CCA82FC3B4EC}">
  <dimension ref="A1:H68"/>
  <sheetViews>
    <sheetView showGridLines="0" topLeftCell="B1" zoomScale="119" zoomScaleNormal="119" workbookViewId="0">
      <selection activeCell="F56" sqref="F56"/>
    </sheetView>
  </sheetViews>
  <sheetFormatPr defaultColWidth="8.81640625" defaultRowHeight="16.5" x14ac:dyDescent="0.5"/>
  <cols>
    <col min="1" max="1" width="9.1796875" style="102" hidden="1" customWidth="1"/>
    <col min="2" max="2" width="54.453125" style="102" customWidth="1"/>
    <col min="3" max="3" width="10.453125" style="102" bestFit="1" customWidth="1"/>
    <col min="4" max="4" width="11.6328125" style="102" customWidth="1"/>
    <col min="5" max="5" width="22.81640625" style="102" bestFit="1" customWidth="1"/>
    <col min="6" max="6" width="50.6328125" style="102" customWidth="1"/>
    <col min="7" max="16384" width="8.81640625" style="102"/>
  </cols>
  <sheetData>
    <row r="1" spans="1:8" ht="63.75" customHeight="1" x14ac:dyDescent="0.5">
      <c r="B1" s="105" t="s">
        <v>20</v>
      </c>
    </row>
    <row r="2" spans="1:8" ht="31.5" customHeight="1" thickBot="1" x14ac:dyDescent="0.55000000000000004">
      <c r="B2" s="106" t="s">
        <v>93</v>
      </c>
      <c r="E2" s="108"/>
    </row>
    <row r="3" spans="1:8" ht="33.5" thickBot="1" x14ac:dyDescent="0.55000000000000004">
      <c r="A3" s="4" t="s">
        <v>65</v>
      </c>
      <c r="B3" s="181" t="s">
        <v>140</v>
      </c>
      <c r="C3" s="182"/>
      <c r="D3" s="26" t="s">
        <v>141</v>
      </c>
      <c r="E3" s="1"/>
      <c r="F3" s="170" t="s">
        <v>166</v>
      </c>
      <c r="G3" s="1"/>
      <c r="H3" s="1"/>
    </row>
    <row r="4" spans="1:8" x14ac:dyDescent="0.5">
      <c r="A4" s="4" t="s">
        <v>66</v>
      </c>
      <c r="B4" s="2" t="s">
        <v>24</v>
      </c>
      <c r="C4" s="23" t="s">
        <v>25</v>
      </c>
      <c r="D4" s="39"/>
      <c r="E4" s="30"/>
      <c r="F4" s="171"/>
      <c r="G4" s="4"/>
      <c r="H4" s="4"/>
    </row>
    <row r="5" spans="1:8" x14ac:dyDescent="0.5">
      <c r="A5" s="4" t="s">
        <v>19</v>
      </c>
      <c r="B5" s="5" t="s">
        <v>28</v>
      </c>
      <c r="C5" s="24">
        <v>16</v>
      </c>
      <c r="D5" s="87"/>
      <c r="E5" s="29" t="str">
        <f>IF(ISBLANK(D5),"",IF(D5&lt;'Overstaff Warning'!E10,"Met, potential overstaffing",IF(D5&gt;C5,"Not Met","Met")))</f>
        <v/>
      </c>
      <c r="F5" s="172"/>
      <c r="G5" s="4"/>
      <c r="H5" s="4"/>
    </row>
    <row r="6" spans="1:8" x14ac:dyDescent="0.5">
      <c r="B6" s="5" t="s">
        <v>153</v>
      </c>
      <c r="C6" s="24">
        <v>14</v>
      </c>
      <c r="D6" s="87"/>
      <c r="E6" s="29" t="str">
        <f>IF(ISBLANK(D6),"",IF(D6&lt;'Overstaff Warning'!E11,"Met, potential overstaffing",IF(D6&gt;C6,"Not Met","Met")))</f>
        <v/>
      </c>
      <c r="F6" s="172"/>
      <c r="G6" s="4"/>
      <c r="H6" s="4"/>
    </row>
    <row r="7" spans="1:8" x14ac:dyDescent="0.5">
      <c r="B7" s="5" t="s">
        <v>31</v>
      </c>
      <c r="C7" s="24">
        <v>10</v>
      </c>
      <c r="D7" s="87"/>
      <c r="E7" s="29" t="str">
        <f>IF(ISBLANK(D7),"",IF(D7&lt;'Overstaff Warning'!E12,"Met, potential overstaffing",IF(D7&gt;C7,"Not Met","Met")))</f>
        <v/>
      </c>
      <c r="F7" s="172"/>
      <c r="G7" s="4"/>
      <c r="H7" s="4"/>
    </row>
    <row r="8" spans="1:8" x14ac:dyDescent="0.5">
      <c r="B8" s="5" t="s">
        <v>75</v>
      </c>
      <c r="C8" s="24">
        <v>9</v>
      </c>
      <c r="D8" s="87"/>
      <c r="E8" s="29" t="str">
        <f>IF(ISBLANK(D8),"",IF(D8&lt;'Overstaff Warning'!E13,"Met, potential overstaffing",IF(D8&gt;C8,"Not Met","Met")))</f>
        <v/>
      </c>
      <c r="F8" s="172"/>
      <c r="G8" s="4"/>
      <c r="H8" s="4"/>
    </row>
    <row r="9" spans="1:8" ht="17" thickBot="1" x14ac:dyDescent="0.55000000000000004">
      <c r="B9" s="7" t="s">
        <v>33</v>
      </c>
      <c r="C9" s="18">
        <v>40</v>
      </c>
      <c r="D9" s="88"/>
      <c r="E9" s="29" t="str">
        <f>IF(ISBLANK(D9),"",IF(D9&lt;'Overstaff Warning'!E14,"Met, potential overstaffing",IF(D9&gt;C9,"Not Met","Met")))</f>
        <v/>
      </c>
      <c r="F9" s="173"/>
      <c r="G9" s="4"/>
      <c r="H9" s="4"/>
    </row>
    <row r="10" spans="1:8" ht="82.5" x14ac:dyDescent="0.5">
      <c r="B10" s="2"/>
      <c r="C10" s="3" t="s">
        <v>26</v>
      </c>
      <c r="D10" s="40" t="s">
        <v>142</v>
      </c>
      <c r="E10" s="30"/>
      <c r="F10" s="27"/>
      <c r="G10" s="4"/>
      <c r="H10" s="4"/>
    </row>
    <row r="11" spans="1:8" x14ac:dyDescent="0.5">
      <c r="B11" s="5" t="s">
        <v>28</v>
      </c>
      <c r="C11" s="24" t="s">
        <v>29</v>
      </c>
      <c r="D11" s="87"/>
      <c r="E11" s="29" t="str">
        <f>IF(ISBLANK(D11),"",IF(D11&lt;=1,"Not Met","Met"))</f>
        <v/>
      </c>
      <c r="F11" s="172"/>
      <c r="G11" s="4"/>
      <c r="H11" s="4"/>
    </row>
    <row r="12" spans="1:8" x14ac:dyDescent="0.5">
      <c r="B12" s="5" t="s">
        <v>30</v>
      </c>
      <c r="C12" s="24" t="s">
        <v>29</v>
      </c>
      <c r="D12" s="87"/>
      <c r="E12" s="29" t="str">
        <f>IF(ISBLANK(D12),"",IF(D12&lt;=1,"Not Met","Met"))</f>
        <v/>
      </c>
      <c r="F12" s="172"/>
      <c r="G12" s="4"/>
      <c r="H12" s="4"/>
    </row>
    <row r="13" spans="1:8" x14ac:dyDescent="0.5">
      <c r="B13" s="5" t="s">
        <v>31</v>
      </c>
      <c r="C13" s="24" t="s">
        <v>29</v>
      </c>
      <c r="D13" s="87"/>
      <c r="E13" s="29" t="str">
        <f>IF(ISBLANK(D13),"",IF(D13&lt;=1,"Not Met","Met"))</f>
        <v/>
      </c>
      <c r="F13" s="172"/>
      <c r="G13" s="4"/>
      <c r="H13" s="4"/>
    </row>
    <row r="14" spans="1:8" x14ac:dyDescent="0.5">
      <c r="B14" s="5" t="s">
        <v>75</v>
      </c>
      <c r="C14" s="24" t="s">
        <v>32</v>
      </c>
      <c r="D14" s="87"/>
      <c r="E14" s="29" t="str">
        <f>IF(ISBLANK(D14),"",IF(D14&lt;=2,"Not Met","Met"))</f>
        <v/>
      </c>
      <c r="F14" s="172"/>
      <c r="G14" s="4"/>
      <c r="H14" s="4"/>
    </row>
    <row r="15" spans="1:8" ht="17" thickBot="1" x14ac:dyDescent="0.55000000000000004">
      <c r="B15" s="7" t="s">
        <v>33</v>
      </c>
      <c r="C15" s="24" t="s">
        <v>34</v>
      </c>
      <c r="D15" s="88"/>
      <c r="E15" s="29" t="str">
        <f>IF(ISBLANK(D15),"",IF(D15&lt;=0,"Not Met","Met"))</f>
        <v/>
      </c>
      <c r="F15" s="173"/>
      <c r="G15" s="4"/>
      <c r="H15" s="4"/>
    </row>
    <row r="16" spans="1:8" ht="82.5" x14ac:dyDescent="0.5">
      <c r="B16" s="25"/>
      <c r="C16" s="3" t="s">
        <v>27</v>
      </c>
      <c r="D16" s="40" t="s">
        <v>143</v>
      </c>
      <c r="E16" s="30"/>
      <c r="F16" s="27"/>
      <c r="G16" s="4"/>
      <c r="H16" s="4"/>
    </row>
    <row r="17" spans="1:8" x14ac:dyDescent="0.5">
      <c r="B17" s="5" t="s">
        <v>28</v>
      </c>
      <c r="C17" s="6">
        <v>4.7222222222222221E-2</v>
      </c>
      <c r="D17" s="85"/>
      <c r="E17" s="29" t="str">
        <f>IF(ISBLANK(D17),"",IF(D17&lt;'Overstaff Warning'!E17,"Met, potential overstaffing",IF(D17&gt;8,"Not Met","MET")))</f>
        <v/>
      </c>
      <c r="F17" s="172"/>
      <c r="G17" s="4"/>
      <c r="H17" s="4"/>
    </row>
    <row r="18" spans="1:8" x14ac:dyDescent="0.5">
      <c r="B18" s="5" t="s">
        <v>30</v>
      </c>
      <c r="C18" s="6">
        <v>4.6527777777777779E-2</v>
      </c>
      <c r="D18" s="85"/>
      <c r="E18" s="29" t="str">
        <f>IF(ISBLANK(D18),"",IF(D18&lt;'Overstaff Warning'!E18,"Met, potential overstaffing",IF(D18&gt;7,"Not Met","Met")))</f>
        <v/>
      </c>
      <c r="F18" s="172"/>
      <c r="G18" s="4"/>
      <c r="H18" s="4"/>
    </row>
    <row r="19" spans="1:8" x14ac:dyDescent="0.5">
      <c r="B19" s="5" t="s">
        <v>31</v>
      </c>
      <c r="C19" s="6">
        <v>4.5138888888888888E-2</v>
      </c>
      <c r="D19" s="85"/>
      <c r="E19" s="29" t="str">
        <f>IF(ISBLANK(D19),"",IF(D19&lt;'Overstaff Warning'!E19,"Met, potential overstaffing",IF(D19&gt;5,"Not Met","MET")))</f>
        <v/>
      </c>
      <c r="F19" s="172"/>
      <c r="G19" s="4"/>
      <c r="H19" s="4"/>
    </row>
    <row r="20" spans="1:8" x14ac:dyDescent="0.5">
      <c r="B20" s="5" t="s">
        <v>75</v>
      </c>
      <c r="C20" s="6">
        <v>4.3750000000000004E-2</v>
      </c>
      <c r="D20" s="85"/>
      <c r="E20" s="29" t="str">
        <f>IF(ISBLANK(D20),"",IF(D20&lt;'Overstaff Warning'!E20,"Met, potential overstaffing",IF(D20&gt;3,"Not Met","MET")))</f>
        <v/>
      </c>
      <c r="F20" s="172"/>
      <c r="G20" s="4"/>
      <c r="H20" s="4"/>
    </row>
    <row r="21" spans="1:8" ht="17" thickBot="1" x14ac:dyDescent="0.55000000000000004">
      <c r="B21" s="7" t="s">
        <v>33</v>
      </c>
      <c r="C21" s="8">
        <v>6.9444444444444434E-2</v>
      </c>
      <c r="D21" s="86"/>
      <c r="E21" s="29" t="str">
        <f>IF(ISBLANK(D21),"",IF(D21&lt;'Overstaff Warning'!E21,"Met, potential overstaffing",IF(D21&gt;40,"Not Met","MET")))</f>
        <v/>
      </c>
      <c r="F21" s="173"/>
      <c r="G21" s="4"/>
      <c r="H21" s="4"/>
    </row>
    <row r="22" spans="1:8" x14ac:dyDescent="0.5">
      <c r="B22" s="9"/>
      <c r="C22" s="4"/>
      <c r="D22" s="4"/>
      <c r="E22" s="4"/>
      <c r="F22" s="4"/>
      <c r="G22" s="4"/>
      <c r="H22" s="4"/>
    </row>
    <row r="23" spans="1:8" ht="17" thickBot="1" x14ac:dyDescent="0.55000000000000004">
      <c r="B23" s="4"/>
      <c r="C23" s="4"/>
      <c r="D23" s="4"/>
      <c r="E23" s="4"/>
      <c r="F23" s="4"/>
      <c r="G23" s="4"/>
      <c r="H23" s="4"/>
    </row>
    <row r="24" spans="1:8" ht="33.5" thickBot="1" x14ac:dyDescent="0.55000000000000004">
      <c r="B24" s="183" t="s">
        <v>86</v>
      </c>
      <c r="C24" s="184"/>
      <c r="D24" s="31" t="s">
        <v>141</v>
      </c>
      <c r="E24" s="38"/>
      <c r="F24" s="170" t="s">
        <v>166</v>
      </c>
      <c r="G24" s="4"/>
      <c r="H24" s="4"/>
    </row>
    <row r="25" spans="1:8" ht="82.5" x14ac:dyDescent="0.5">
      <c r="B25" s="2" t="s">
        <v>35</v>
      </c>
      <c r="C25" s="3" t="s">
        <v>36</v>
      </c>
      <c r="D25" s="41"/>
      <c r="E25" s="30"/>
      <c r="F25" s="55"/>
      <c r="G25" s="4"/>
      <c r="H25" s="4"/>
    </row>
    <row r="26" spans="1:8" x14ac:dyDescent="0.5">
      <c r="B26" s="5" t="s">
        <v>37</v>
      </c>
      <c r="C26" s="10" t="s">
        <v>38</v>
      </c>
      <c r="D26" s="73"/>
      <c r="E26" s="29" t="str">
        <f>IF(ISBLANK(D26),"",IF(D26&lt;20,"Not Met",IF(D26&gt;24,"Not Met","Met")))</f>
        <v/>
      </c>
      <c r="F26" s="172"/>
      <c r="G26" s="4"/>
      <c r="H26" s="4"/>
    </row>
    <row r="27" spans="1:8" ht="17" thickBot="1" x14ac:dyDescent="0.55000000000000004">
      <c r="A27" s="108"/>
      <c r="B27" s="7" t="s">
        <v>104</v>
      </c>
      <c r="C27" s="11" t="s">
        <v>38</v>
      </c>
      <c r="D27" s="84"/>
      <c r="E27" s="28" t="str">
        <f>IF(ISBLANK(D27),"",IF(D27&lt;20,"Not Met",IF(D27&gt;24,"Not Met","Met")))</f>
        <v/>
      </c>
      <c r="F27" s="173"/>
      <c r="G27" s="4"/>
      <c r="H27" s="4"/>
    </row>
    <row r="28" spans="1:8" x14ac:dyDescent="0.5">
      <c r="B28" s="9"/>
      <c r="C28" s="9"/>
      <c r="D28" s="9"/>
      <c r="E28" s="4"/>
      <c r="F28" s="4"/>
      <c r="G28" s="4"/>
      <c r="H28" s="4"/>
    </row>
    <row r="29" spans="1:8" ht="17" thickBot="1" x14ac:dyDescent="0.55000000000000004">
      <c r="B29" s="9"/>
      <c r="C29" s="9"/>
      <c r="D29" s="9"/>
      <c r="E29" s="4"/>
      <c r="F29" s="4"/>
      <c r="G29" s="4"/>
      <c r="H29" s="4"/>
    </row>
    <row r="30" spans="1:8" ht="33.5" thickBot="1" x14ac:dyDescent="0.55000000000000004">
      <c r="B30" s="185" t="s">
        <v>96</v>
      </c>
      <c r="C30" s="186"/>
      <c r="D30" s="31" t="s">
        <v>141</v>
      </c>
      <c r="E30" s="45"/>
      <c r="F30" s="170" t="s">
        <v>166</v>
      </c>
      <c r="G30" s="4"/>
      <c r="H30" s="4"/>
    </row>
    <row r="31" spans="1:8" ht="33" x14ac:dyDescent="0.5">
      <c r="B31" s="12" t="s">
        <v>35</v>
      </c>
      <c r="C31" s="13" t="s">
        <v>85</v>
      </c>
      <c r="D31" s="41"/>
      <c r="E31" s="30"/>
      <c r="F31" s="42"/>
      <c r="G31" s="4"/>
      <c r="H31" s="4"/>
    </row>
    <row r="32" spans="1:8" x14ac:dyDescent="0.5">
      <c r="B32" s="52" t="s">
        <v>37</v>
      </c>
      <c r="C32" s="53">
        <v>6.1111111111111116E-2</v>
      </c>
      <c r="D32" s="68"/>
      <c r="E32" s="29" t="str">
        <f>IF(ISBLANK(D32),"",IF(D32&lt;'Overstaff Warning'!E26,"Met, potential overstaffing",IF(D32&gt;28,"Not Met","Met")))</f>
        <v/>
      </c>
      <c r="F32" s="172"/>
      <c r="G32" s="4"/>
      <c r="H32" s="4"/>
    </row>
    <row r="33" spans="2:8" ht="17" thickBot="1" x14ac:dyDescent="0.55000000000000004">
      <c r="B33" s="7" t="s">
        <v>104</v>
      </c>
      <c r="C33" s="8">
        <v>6.1111111111111116E-2</v>
      </c>
      <c r="D33" s="84"/>
      <c r="E33" s="51" t="str">
        <f>IF(ISBLANK(D33),"",IF(D33&lt;'Overstaff Warning'!E27,"Met, potential overstaffing",IF(D33&gt;28,"Not Met","MET")))</f>
        <v/>
      </c>
      <c r="F33" s="173"/>
      <c r="G33" s="4"/>
      <c r="H33" s="4"/>
    </row>
    <row r="34" spans="2:8" ht="17" thickBot="1" x14ac:dyDescent="0.55000000000000004">
      <c r="B34" s="4"/>
      <c r="C34" s="9"/>
      <c r="D34" s="9"/>
      <c r="E34" s="4"/>
      <c r="F34" s="4"/>
      <c r="G34" s="4"/>
      <c r="H34" s="4"/>
    </row>
    <row r="35" spans="2:8" ht="33.5" thickBot="1" x14ac:dyDescent="0.55000000000000004">
      <c r="B35" s="185" t="s">
        <v>39</v>
      </c>
      <c r="C35" s="186"/>
      <c r="D35" s="31" t="s">
        <v>141</v>
      </c>
      <c r="E35" s="38"/>
      <c r="F35" s="170" t="s">
        <v>166</v>
      </c>
      <c r="G35" s="4"/>
      <c r="H35" s="4"/>
    </row>
    <row r="36" spans="2:8" ht="115.5" x14ac:dyDescent="0.5">
      <c r="B36" s="12" t="s">
        <v>35</v>
      </c>
      <c r="C36" s="13" t="s">
        <v>40</v>
      </c>
      <c r="D36" s="41"/>
      <c r="E36" s="30"/>
      <c r="F36" s="42"/>
      <c r="G36" s="4"/>
      <c r="H36" s="4"/>
    </row>
    <row r="37" spans="2:8" ht="49.5" x14ac:dyDescent="0.5">
      <c r="B37" s="5" t="s">
        <v>37</v>
      </c>
      <c r="C37" s="10" t="s">
        <v>41</v>
      </c>
      <c r="D37" s="73"/>
      <c r="E37" s="29" t="str">
        <f>IF(ISBLANK(D37),"",IF(D37&lt;'Overstaff Warning'!E31,"Met, potential overstaffing",IF(D37&gt;30,"Not Met","Met")))</f>
        <v/>
      </c>
      <c r="F37" s="172"/>
      <c r="G37" s="4"/>
      <c r="H37" s="4"/>
    </row>
    <row r="38" spans="2:8" ht="50" thickBot="1" x14ac:dyDescent="0.55000000000000004">
      <c r="B38" s="7" t="s">
        <v>104</v>
      </c>
      <c r="C38" s="11" t="s">
        <v>41</v>
      </c>
      <c r="D38" s="84"/>
      <c r="E38" s="29" t="str">
        <f>IF(ISBLANK(D38),"",IF(D38&lt;'Overstaff Warning'!E32,"Met, potential overstaffing",IF(D38&gt;30,"Not Met","MET")))</f>
        <v/>
      </c>
      <c r="F38" s="173"/>
      <c r="G38" s="4"/>
      <c r="H38" s="4"/>
    </row>
    <row r="39" spans="2:8" x14ac:dyDescent="0.5">
      <c r="B39" s="9"/>
      <c r="C39" s="9"/>
      <c r="D39" s="9"/>
      <c r="E39" s="4"/>
      <c r="F39" s="4"/>
      <c r="G39" s="4"/>
      <c r="H39" s="4"/>
    </row>
    <row r="40" spans="2:8" ht="17" thickBot="1" x14ac:dyDescent="0.55000000000000004">
      <c r="B40" s="4"/>
      <c r="C40" s="4"/>
      <c r="D40" s="4"/>
      <c r="E40" s="4"/>
      <c r="F40" s="4"/>
      <c r="G40" s="4"/>
      <c r="H40" s="4"/>
    </row>
    <row r="41" spans="2:8" ht="33.5" thickBot="1" x14ac:dyDescent="0.55000000000000004">
      <c r="B41" s="187" t="s">
        <v>97</v>
      </c>
      <c r="C41" s="188"/>
      <c r="D41" s="31" t="s">
        <v>141</v>
      </c>
      <c r="E41" s="38"/>
      <c r="F41" s="31" t="s">
        <v>166</v>
      </c>
      <c r="G41" s="4"/>
      <c r="H41" s="4"/>
    </row>
    <row r="42" spans="2:8" ht="66" x14ac:dyDescent="0.5">
      <c r="B42" s="2" t="s">
        <v>35</v>
      </c>
      <c r="C42" s="3" t="s">
        <v>42</v>
      </c>
      <c r="D42" s="54"/>
      <c r="E42" s="30"/>
      <c r="F42" s="42"/>
      <c r="G42" s="4"/>
      <c r="H42" s="4"/>
    </row>
    <row r="43" spans="2:8" x14ac:dyDescent="0.5">
      <c r="B43" s="59" t="s">
        <v>37</v>
      </c>
      <c r="C43" s="56" t="s">
        <v>43</v>
      </c>
      <c r="D43" s="81"/>
      <c r="E43" s="48" t="str">
        <f>IF(ISBLANK(D43),"",IF(D43&lt;12,"Not Met",IF(D43&gt;15,"Not Met","Met")))</f>
        <v/>
      </c>
      <c r="F43" s="172"/>
      <c r="G43" s="4"/>
      <c r="H43" s="4"/>
    </row>
    <row r="44" spans="2:8" ht="17" thickBot="1" x14ac:dyDescent="0.55000000000000004">
      <c r="B44" s="44" t="s">
        <v>104</v>
      </c>
      <c r="C44" s="49" t="s">
        <v>43</v>
      </c>
      <c r="D44" s="83"/>
      <c r="E44" s="28" t="str">
        <f>IF(ISBLANK(D44),"",IF(D44&lt;12,"Not Met",IF(D44&gt;15,"Not Met","Met")))</f>
        <v/>
      </c>
      <c r="F44" s="174"/>
      <c r="G44" s="1"/>
      <c r="H44" s="4"/>
    </row>
    <row r="45" spans="2:8" ht="17" thickBot="1" x14ac:dyDescent="0.55000000000000004">
      <c r="B45" s="4"/>
      <c r="C45" s="4"/>
      <c r="D45" s="4"/>
      <c r="E45" s="4"/>
      <c r="F45" s="4"/>
      <c r="G45" s="4"/>
      <c r="H45" s="4"/>
    </row>
    <row r="46" spans="2:8" ht="33.5" thickBot="1" x14ac:dyDescent="0.55000000000000004">
      <c r="B46" s="187" t="s">
        <v>76</v>
      </c>
      <c r="C46" s="188"/>
      <c r="D46" s="31" t="s">
        <v>141</v>
      </c>
      <c r="E46" s="38"/>
      <c r="F46" s="170" t="s">
        <v>166</v>
      </c>
      <c r="G46" s="4"/>
      <c r="H46" s="4"/>
    </row>
    <row r="47" spans="2:8" ht="66" x14ac:dyDescent="0.5">
      <c r="B47" s="15" t="s">
        <v>35</v>
      </c>
      <c r="C47" s="32" t="s">
        <v>42</v>
      </c>
      <c r="D47" s="54"/>
      <c r="E47" s="30"/>
      <c r="F47" s="27"/>
      <c r="G47" s="4"/>
      <c r="H47" s="4"/>
    </row>
    <row r="48" spans="2:8" x14ac:dyDescent="0.5">
      <c r="B48" s="5" t="s">
        <v>37</v>
      </c>
      <c r="C48" s="33" t="s">
        <v>44</v>
      </c>
      <c r="D48" s="80"/>
      <c r="E48" s="29" t="str">
        <f>IF(ISBLANK(D48),"",IF(D48&lt;10,"Not Met",IF(D48&gt;12,"Not Met","Met")))</f>
        <v/>
      </c>
      <c r="F48" s="175"/>
      <c r="G48" s="4"/>
      <c r="H48" s="4"/>
    </row>
    <row r="49" spans="2:8" x14ac:dyDescent="0.5">
      <c r="B49" s="5" t="s">
        <v>105</v>
      </c>
      <c r="C49" s="33" t="s">
        <v>44</v>
      </c>
      <c r="D49" s="80"/>
      <c r="E49" s="29" t="str">
        <f>IF(ISBLANK(D49),"",IF(D49&lt;10,"Not Met",IF(D49&gt;12,"Not Met","Met")))</f>
        <v/>
      </c>
      <c r="F49" s="172"/>
      <c r="G49" s="4"/>
      <c r="H49" s="4"/>
    </row>
    <row r="50" spans="2:8" x14ac:dyDescent="0.5">
      <c r="B50" s="5" t="s">
        <v>87</v>
      </c>
      <c r="C50" s="56" t="s">
        <v>78</v>
      </c>
      <c r="D50" s="81"/>
      <c r="E50" s="29" t="str">
        <f>IF(ISBLANK(D50),"",IF(D50&lt;8,"Not Met",IF(D50&gt;10,"Not Met","Met")))</f>
        <v/>
      </c>
      <c r="F50" s="172"/>
      <c r="G50" s="4"/>
      <c r="H50" s="4"/>
    </row>
    <row r="51" spans="2:8" ht="17" thickBot="1" x14ac:dyDescent="0.55000000000000004">
      <c r="B51" s="46" t="s">
        <v>77</v>
      </c>
      <c r="C51" s="47" t="s">
        <v>78</v>
      </c>
      <c r="D51" s="82"/>
      <c r="E51" s="28" t="str">
        <f>IF(ISBLANK(D51),"",IF(D51&lt;8,"Not Met",IF(D51&gt;10,"Not Met","Met")))</f>
        <v/>
      </c>
      <c r="F51" s="173"/>
      <c r="G51" s="4"/>
      <c r="H51" s="4"/>
    </row>
    <row r="52" spans="2:8" ht="17" thickBot="1" x14ac:dyDescent="0.55000000000000004">
      <c r="B52" s="4"/>
      <c r="C52" s="16"/>
      <c r="D52" s="16"/>
      <c r="E52" s="4"/>
      <c r="F52" s="4"/>
      <c r="G52" s="4"/>
      <c r="H52" s="4"/>
    </row>
    <row r="53" spans="2:8" ht="33.5" thickBot="1" x14ac:dyDescent="0.55000000000000004">
      <c r="B53" s="100" t="s">
        <v>88</v>
      </c>
      <c r="C53" s="109"/>
      <c r="D53" s="31" t="s">
        <v>141</v>
      </c>
      <c r="E53" s="38"/>
      <c r="F53" s="170" t="s">
        <v>166</v>
      </c>
      <c r="G53" s="4"/>
      <c r="H53" s="4"/>
    </row>
    <row r="54" spans="2:8" ht="49.5" x14ac:dyDescent="0.5">
      <c r="B54" s="34"/>
      <c r="C54" s="3" t="s">
        <v>107</v>
      </c>
      <c r="D54" s="50"/>
      <c r="E54" s="30"/>
      <c r="F54" s="42"/>
      <c r="G54" s="4"/>
      <c r="H54" s="4"/>
    </row>
    <row r="55" spans="2:8" x14ac:dyDescent="0.5">
      <c r="B55" s="5" t="s">
        <v>145</v>
      </c>
      <c r="C55" s="57" t="s">
        <v>92</v>
      </c>
      <c r="D55" s="76"/>
      <c r="E55" s="29" t="str">
        <f>IF(ISBLANK(D55),"",IF(D55&lt;'Overstaff Warning'!E3,"Met, potential overstaffing",IF(D55&gt;977,"Not Met","MET")))</f>
        <v/>
      </c>
      <c r="F55" s="172"/>
      <c r="G55" s="4"/>
      <c r="H55" s="4"/>
    </row>
    <row r="56" spans="2:8" x14ac:dyDescent="0.5">
      <c r="B56" s="5" t="s">
        <v>45</v>
      </c>
      <c r="C56" s="6">
        <v>6.9444444444444434E-2</v>
      </c>
      <c r="D56" s="76"/>
      <c r="E56" s="29" t="str">
        <f>IF(ISBLANK(D56),"",IF(D56&lt;'Overstaff Warning'!E4,"Met, potential overstaffing",IF(D56&gt;40,"Not Met","Met")))</f>
        <v/>
      </c>
      <c r="F56" s="172"/>
      <c r="G56" s="4"/>
      <c r="H56" s="4"/>
    </row>
    <row r="57" spans="2:8" x14ac:dyDescent="0.5">
      <c r="B57" s="5" t="s">
        <v>46</v>
      </c>
      <c r="C57" s="6">
        <v>7.9861111111111105E-2</v>
      </c>
      <c r="D57" s="76"/>
      <c r="E57" s="29" t="str">
        <f>IF(ISBLANK(D57),"",IF(D57&lt;'Overstaff Warning'!E5,"Met, potential overstaffing",IF(D57&gt;55,"Not Met","Met")))</f>
        <v/>
      </c>
      <c r="F57" s="172"/>
      <c r="G57" s="4"/>
      <c r="H57" s="4"/>
    </row>
    <row r="58" spans="2:8" x14ac:dyDescent="0.5">
      <c r="B58" s="5" t="s">
        <v>79</v>
      </c>
      <c r="C58" s="10" t="s">
        <v>47</v>
      </c>
      <c r="D58" s="76"/>
      <c r="E58" s="48" t="str">
        <f>IF(ISBLANK(D58),"",IF(D58&lt;45,"Not Met",IF(D58&gt;55,"Not Met","Met")))</f>
        <v/>
      </c>
      <c r="F58" s="172"/>
      <c r="G58" s="4"/>
      <c r="H58" s="4"/>
    </row>
    <row r="59" spans="2:8" x14ac:dyDescent="0.5">
      <c r="B59" s="5" t="s">
        <v>80</v>
      </c>
      <c r="C59" s="10" t="s">
        <v>47</v>
      </c>
      <c r="D59" s="76"/>
      <c r="E59" s="48" t="str">
        <f>IF(ISBLANK(D59),"",IF(D59&lt;45,"Not Met",IF(D59&gt;55,"Not Met","Met")))</f>
        <v/>
      </c>
      <c r="F59" s="172"/>
      <c r="G59" s="4"/>
      <c r="H59" s="4"/>
    </row>
    <row r="60" spans="2:8" x14ac:dyDescent="0.5">
      <c r="B60" s="5" t="s">
        <v>48</v>
      </c>
      <c r="C60" s="10" t="s">
        <v>47</v>
      </c>
      <c r="D60" s="76"/>
      <c r="E60" s="48" t="str">
        <f>IF(ISBLANK(D60),"",IF(D60&lt;45,"Not Met",IF(D60&gt;55,"Not Met","Met")))</f>
        <v/>
      </c>
      <c r="F60" s="172"/>
      <c r="G60" s="4"/>
      <c r="H60" s="4"/>
    </row>
    <row r="61" spans="2:8" x14ac:dyDescent="0.5">
      <c r="B61" s="43" t="s">
        <v>81</v>
      </c>
      <c r="C61" s="58" t="s">
        <v>82</v>
      </c>
      <c r="D61" s="77"/>
      <c r="E61" s="48" t="str">
        <f>IF(ISBLANK(D61),"",IF(D61&lt;10,"Not Met",IF(D61&gt;30,"Not Met","Met")))</f>
        <v/>
      </c>
      <c r="F61" s="172"/>
      <c r="G61" s="4"/>
      <c r="H61" s="4"/>
    </row>
    <row r="62" spans="2:8" x14ac:dyDescent="0.5">
      <c r="B62" s="43" t="s">
        <v>83</v>
      </c>
      <c r="C62" s="58" t="s">
        <v>84</v>
      </c>
      <c r="D62" s="78"/>
      <c r="E62" s="48" t="str">
        <f>IF(ISBLANK(D62),"",IF(D62&lt;15,"Not Met",IF(D62&gt;25,"Not Met","Met")))</f>
        <v/>
      </c>
      <c r="F62" s="172"/>
      <c r="G62" s="4"/>
      <c r="H62" s="4"/>
    </row>
    <row r="63" spans="2:8" ht="17" thickBot="1" x14ac:dyDescent="0.55000000000000004">
      <c r="B63" s="14" t="s">
        <v>144</v>
      </c>
      <c r="C63" s="18" t="s">
        <v>91</v>
      </c>
      <c r="D63" s="79"/>
      <c r="E63" s="29" t="str">
        <f>IF(ISBLANK(D63),"",IF(D63&lt;'Overstaff Warning'!E6,"Met, potential overstaffing",IF(D63&gt;977,"Not Met","MET")))</f>
        <v/>
      </c>
      <c r="F63" s="173"/>
      <c r="G63" s="4"/>
      <c r="H63" s="4"/>
    </row>
    <row r="64" spans="2:8" ht="12" customHeight="1" thickBot="1" x14ac:dyDescent="0.55000000000000004"/>
    <row r="65" spans="2:6" ht="17" thickBot="1" x14ac:dyDescent="0.55000000000000004">
      <c r="B65" s="60" t="s">
        <v>70</v>
      </c>
      <c r="C65" s="64">
        <f>COUNTIF(E5:E63,"Met")+COUNTIF(E5:E63,"Met, potential overstaffing")</f>
        <v>0</v>
      </c>
      <c r="D65" s="65">
        <f>IFERROR(C65/(36-(COUNTBLANK(D55:D63)+COUNTBLANK(D48:D51)+COUNTBLANK(D43:D44)+COUNTBLANK(D37:D38)+COUNTBLANK(D32:D33)+COUNTBLANK(D26:D27)+COUNTBLANK(D17:D21)+COUNTBLANK(D11:D15)+COUNTBLANK(D5:D9))),0)</f>
        <v>0</v>
      </c>
      <c r="E65" s="61" t="s">
        <v>110</v>
      </c>
      <c r="F65" s="110"/>
    </row>
    <row r="66" spans="2:6" x14ac:dyDescent="0.5">
      <c r="B66" s="180" t="s">
        <v>146</v>
      </c>
      <c r="C66" s="180"/>
      <c r="D66" s="180"/>
      <c r="E66" s="180"/>
    </row>
    <row r="67" spans="2:6" x14ac:dyDescent="0.5">
      <c r="B67" s="102" t="s">
        <v>136</v>
      </c>
    </row>
    <row r="68" spans="2:6" x14ac:dyDescent="0.5">
      <c r="B68" s="103" t="s">
        <v>137</v>
      </c>
    </row>
  </sheetData>
  <sheetProtection algorithmName="SHA-512" hashValue="yIqAyKDpVP6kb+WAYzb45SZJYr7ShrIS6A3lIOsH/M7zauImJy4ozs5Md4UqavwWwTMLXpQIgXbHxRyyoJSQ8g==" saltValue="q+0J1pkIRMbtRR/G1uJEnw==" spinCount="100000" sheet="1" formatCells="0" formatColumns="0" formatRows="0" insertHyperlinks="0"/>
  <protectedRanges>
    <protectedRange sqref="D5:D9" name="Range1"/>
  </protectedRanges>
  <mergeCells count="7">
    <mergeCell ref="B66:E66"/>
    <mergeCell ref="B3:C3"/>
    <mergeCell ref="B24:C24"/>
    <mergeCell ref="B35:C35"/>
    <mergeCell ref="B41:C41"/>
    <mergeCell ref="B46:C46"/>
    <mergeCell ref="B30:C30"/>
  </mergeCells>
  <conditionalFormatting sqref="E5:E9">
    <cfRule type="cellIs" dxfId="5" priority="4" operator="equal">
      <formula>"Met, potential overstaffing"</formula>
    </cfRule>
  </conditionalFormatting>
  <conditionalFormatting sqref="E17:E21">
    <cfRule type="cellIs" dxfId="4" priority="3" operator="equal">
      <formula>"Met, potential overstaffing"</formula>
    </cfRule>
  </conditionalFormatting>
  <conditionalFormatting sqref="E32:E33">
    <cfRule type="cellIs" dxfId="3" priority="2" operator="equal">
      <formula>"Met, potential overstaffing"</formula>
    </cfRule>
  </conditionalFormatting>
  <conditionalFormatting sqref="E37:E38">
    <cfRule type="cellIs" dxfId="2" priority="1" operator="equal">
      <formula>"Met, potential overstaffing"</formula>
    </cfRule>
  </conditionalFormatting>
  <conditionalFormatting sqref="E55:E57">
    <cfRule type="cellIs" dxfId="1" priority="6" operator="equal">
      <formula>"Met, potential overstaffing"</formula>
    </cfRule>
  </conditionalFormatting>
  <conditionalFormatting sqref="E63">
    <cfRule type="cellIs" dxfId="0" priority="5" operator="equal">
      <formula>"Met, potential overstaffing"</formula>
    </cfRule>
  </conditionalFormatting>
  <hyperlinks>
    <hyperlink ref="B68" r:id="rId1" display="https://dq.cde.ca.gov/dataquest/PuplSvs1.asp?cYear=2018-19&amp;cChoice=PupilSvcs" xr:uid="{58E58CDE-0D7D-48FE-88AB-6D3EADFBBBB5}"/>
  </hyperlinks>
  <printOptions horizontalCentered="1"/>
  <pageMargins left="0.5" right="0.5" top="0.5" bottom="0.25" header="0.5" footer="0.5"/>
  <pageSetup scale="88" orientation="landscape" r:id="rId2"/>
  <rowBreaks count="2" manualBreakCount="2">
    <brk id="23" max="16383" man="1"/>
    <brk id="40" max="16383" man="1"/>
  </rowBreaks>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4B21-24A1-4C76-BE99-2ED94703920F}">
  <sheetPr>
    <tabColor rgb="FFFF0000"/>
  </sheetPr>
  <dimension ref="B2:E32"/>
  <sheetViews>
    <sheetView workbookViewId="0">
      <selection activeCell="I11" sqref="I11"/>
    </sheetView>
  </sheetViews>
  <sheetFormatPr defaultColWidth="8.81640625" defaultRowHeight="16.5" x14ac:dyDescent="0.5"/>
  <cols>
    <col min="1" max="1" width="8.81640625" style="102"/>
    <col min="2" max="2" width="27.453125" style="102" bestFit="1" customWidth="1"/>
    <col min="3" max="3" width="27.453125" style="102" customWidth="1"/>
    <col min="4" max="16384" width="8.81640625" style="102"/>
  </cols>
  <sheetData>
    <row r="2" spans="2:5" x14ac:dyDescent="0.5">
      <c r="B2" s="102" t="s">
        <v>112</v>
      </c>
      <c r="D2" s="102" t="s">
        <v>113</v>
      </c>
      <c r="E2" s="102" t="s">
        <v>115</v>
      </c>
    </row>
    <row r="3" spans="2:5" x14ac:dyDescent="0.5">
      <c r="B3" s="102" t="s">
        <v>111</v>
      </c>
      <c r="C3" s="5" t="s">
        <v>89</v>
      </c>
      <c r="D3" s="156" t="s">
        <v>114</v>
      </c>
      <c r="E3" s="156">
        <f>977*0.75</f>
        <v>732.75</v>
      </c>
    </row>
    <row r="4" spans="2:5" ht="33" x14ac:dyDescent="0.5">
      <c r="C4" s="5" t="s">
        <v>45</v>
      </c>
      <c r="D4" s="156" t="s">
        <v>117</v>
      </c>
      <c r="E4" s="156">
        <f>40*0.75</f>
        <v>30</v>
      </c>
    </row>
    <row r="5" spans="2:5" ht="33" x14ac:dyDescent="0.5">
      <c r="C5" s="5" t="s">
        <v>46</v>
      </c>
      <c r="D5" s="156" t="s">
        <v>118</v>
      </c>
      <c r="E5" s="156">
        <f>55*0.75</f>
        <v>41.25</v>
      </c>
    </row>
    <row r="6" spans="2:5" ht="17" thickBot="1" x14ac:dyDescent="0.55000000000000004">
      <c r="C6" s="14" t="s">
        <v>90</v>
      </c>
      <c r="D6" s="156" t="s">
        <v>116</v>
      </c>
      <c r="E6" s="156">
        <f>2274*0.75</f>
        <v>1705.5</v>
      </c>
    </row>
    <row r="7" spans="2:5" ht="17" thickBot="1" x14ac:dyDescent="0.55000000000000004"/>
    <row r="8" spans="2:5" ht="17" thickBot="1" x14ac:dyDescent="0.55000000000000004">
      <c r="B8" s="181" t="s">
        <v>23</v>
      </c>
      <c r="C8" s="182"/>
    </row>
    <row r="9" spans="2:5" x14ac:dyDescent="0.5">
      <c r="B9" s="2" t="s">
        <v>24</v>
      </c>
      <c r="C9" s="93" t="s">
        <v>25</v>
      </c>
      <c r="D9" s="157"/>
      <c r="E9" s="156"/>
    </row>
    <row r="10" spans="2:5" x14ac:dyDescent="0.5">
      <c r="B10" s="5" t="s">
        <v>28</v>
      </c>
      <c r="C10" s="89">
        <v>16</v>
      </c>
      <c r="D10" s="157" t="s">
        <v>119</v>
      </c>
      <c r="E10" s="156">
        <f>C10*0.75</f>
        <v>12</v>
      </c>
    </row>
    <row r="11" spans="2:5" x14ac:dyDescent="0.5">
      <c r="B11" s="5" t="s">
        <v>30</v>
      </c>
      <c r="C11" s="89">
        <v>14</v>
      </c>
      <c r="D11" s="157" t="s">
        <v>120</v>
      </c>
      <c r="E11" s="156">
        <f>C11*0.75</f>
        <v>10.5</v>
      </c>
    </row>
    <row r="12" spans="2:5" x14ac:dyDescent="0.5">
      <c r="B12" s="5" t="s">
        <v>31</v>
      </c>
      <c r="C12" s="89">
        <v>10</v>
      </c>
      <c r="D12" s="157" t="s">
        <v>121</v>
      </c>
      <c r="E12" s="156">
        <f>C12*0.75</f>
        <v>7.5</v>
      </c>
    </row>
    <row r="13" spans="2:5" ht="33" x14ac:dyDescent="0.5">
      <c r="B13" s="5" t="s">
        <v>75</v>
      </c>
      <c r="C13" s="89">
        <v>9</v>
      </c>
      <c r="D13" s="157" t="s">
        <v>122</v>
      </c>
      <c r="E13" s="156">
        <f>C13*0.75</f>
        <v>6.75</v>
      </c>
    </row>
    <row r="14" spans="2:5" ht="17" thickBot="1" x14ac:dyDescent="0.55000000000000004">
      <c r="B14" s="7" t="s">
        <v>33</v>
      </c>
      <c r="C14" s="90">
        <v>40</v>
      </c>
      <c r="D14" s="157" t="s">
        <v>123</v>
      </c>
      <c r="E14" s="156">
        <f>C14*0.75</f>
        <v>30</v>
      </c>
    </row>
    <row r="15" spans="2:5" ht="17" thickBot="1" x14ac:dyDescent="0.55000000000000004">
      <c r="B15" s="158"/>
      <c r="D15" s="159"/>
      <c r="E15" s="156"/>
    </row>
    <row r="16" spans="2:5" x14ac:dyDescent="0.5">
      <c r="B16" s="25"/>
      <c r="C16" s="32" t="s">
        <v>27</v>
      </c>
      <c r="D16" s="98"/>
      <c r="E16" s="156"/>
    </row>
    <row r="17" spans="2:5" x14ac:dyDescent="0.5">
      <c r="B17" s="5" t="s">
        <v>28</v>
      </c>
      <c r="C17" s="91">
        <v>4.7222222222222221E-2</v>
      </c>
      <c r="D17" s="99" t="s">
        <v>124</v>
      </c>
      <c r="E17" s="156">
        <f>0.75*8</f>
        <v>6</v>
      </c>
    </row>
    <row r="18" spans="2:5" x14ac:dyDescent="0.5">
      <c r="B18" s="5" t="s">
        <v>30</v>
      </c>
      <c r="C18" s="91">
        <v>4.6527777777777779E-2</v>
      </c>
      <c r="D18" s="99" t="s">
        <v>125</v>
      </c>
      <c r="E18" s="156">
        <f>0.75*7</f>
        <v>5.25</v>
      </c>
    </row>
    <row r="19" spans="2:5" x14ac:dyDescent="0.5">
      <c r="B19" s="5" t="s">
        <v>31</v>
      </c>
      <c r="C19" s="91">
        <v>4.5138888888888888E-2</v>
      </c>
      <c r="D19" s="99" t="s">
        <v>126</v>
      </c>
      <c r="E19" s="156">
        <f>0.75*5</f>
        <v>3.75</v>
      </c>
    </row>
    <row r="20" spans="2:5" ht="33" x14ac:dyDescent="0.5">
      <c r="B20" s="5" t="s">
        <v>75</v>
      </c>
      <c r="C20" s="91">
        <v>4.3750000000000004E-2</v>
      </c>
      <c r="D20" s="99" t="s">
        <v>127</v>
      </c>
      <c r="E20" s="156">
        <f>0.75*3</f>
        <v>2.25</v>
      </c>
    </row>
    <row r="21" spans="2:5" ht="17" thickBot="1" x14ac:dyDescent="0.55000000000000004">
      <c r="B21" s="7" t="s">
        <v>33</v>
      </c>
      <c r="C21" s="92">
        <v>6.9444444444444434E-2</v>
      </c>
      <c r="D21" s="99" t="s">
        <v>128</v>
      </c>
      <c r="E21" s="156">
        <f>0.75*40</f>
        <v>30</v>
      </c>
    </row>
    <row r="22" spans="2:5" x14ac:dyDescent="0.5">
      <c r="D22" s="159"/>
      <c r="E22" s="156"/>
    </row>
    <row r="23" spans="2:5" ht="17" thickBot="1" x14ac:dyDescent="0.55000000000000004">
      <c r="D23" s="157"/>
      <c r="E23" s="156"/>
    </row>
    <row r="24" spans="2:5" ht="17" thickBot="1" x14ac:dyDescent="0.55000000000000004">
      <c r="B24" s="185" t="s">
        <v>96</v>
      </c>
      <c r="C24" s="189"/>
      <c r="D24" s="157"/>
      <c r="E24" s="156"/>
    </row>
    <row r="25" spans="2:5" x14ac:dyDescent="0.5">
      <c r="B25" s="12" t="s">
        <v>35</v>
      </c>
      <c r="C25" s="94" t="s">
        <v>85</v>
      </c>
      <c r="D25" s="157"/>
      <c r="E25" s="156"/>
    </row>
    <row r="26" spans="2:5" x14ac:dyDescent="0.5">
      <c r="B26" s="52" t="s">
        <v>37</v>
      </c>
      <c r="C26" s="95">
        <v>6.1111111111111116E-2</v>
      </c>
      <c r="D26" s="157" t="s">
        <v>129</v>
      </c>
      <c r="E26" s="156">
        <f>0.75*28</f>
        <v>21</v>
      </c>
    </row>
    <row r="27" spans="2:5" ht="17" thickBot="1" x14ac:dyDescent="0.55000000000000004">
      <c r="B27" s="7" t="s">
        <v>104</v>
      </c>
      <c r="C27" s="92">
        <v>6.1111111111111116E-2</v>
      </c>
      <c r="D27" s="157" t="s">
        <v>130</v>
      </c>
      <c r="E27" s="156">
        <f>0.75*28</f>
        <v>21</v>
      </c>
    </row>
    <row r="28" spans="2:5" ht="17" thickBot="1" x14ac:dyDescent="0.55000000000000004">
      <c r="B28" s="4"/>
      <c r="C28" s="9"/>
      <c r="D28" s="157"/>
      <c r="E28" s="156"/>
    </row>
    <row r="29" spans="2:5" ht="17" thickBot="1" x14ac:dyDescent="0.55000000000000004">
      <c r="B29" s="185" t="s">
        <v>39</v>
      </c>
      <c r="C29" s="189"/>
      <c r="D29" s="157"/>
      <c r="E29" s="156"/>
    </row>
    <row r="30" spans="2:5" ht="33" x14ac:dyDescent="0.5">
      <c r="B30" s="12" t="s">
        <v>35</v>
      </c>
      <c r="C30" s="94" t="s">
        <v>40</v>
      </c>
      <c r="D30" s="157"/>
      <c r="E30" s="156"/>
    </row>
    <row r="31" spans="2:5" x14ac:dyDescent="0.5">
      <c r="B31" s="5" t="s">
        <v>37</v>
      </c>
      <c r="C31" s="96" t="s">
        <v>41</v>
      </c>
      <c r="D31" s="157" t="s">
        <v>131</v>
      </c>
      <c r="E31" s="156">
        <f>0.75*30</f>
        <v>22.5</v>
      </c>
    </row>
    <row r="32" spans="2:5" ht="17" thickBot="1" x14ac:dyDescent="0.55000000000000004">
      <c r="B32" s="7" t="s">
        <v>104</v>
      </c>
      <c r="C32" s="97" t="s">
        <v>41</v>
      </c>
      <c r="D32" s="157" t="s">
        <v>132</v>
      </c>
      <c r="E32" s="156">
        <f>0.75*30</f>
        <v>22.5</v>
      </c>
    </row>
  </sheetData>
  <mergeCells count="3">
    <mergeCell ref="B8:C8"/>
    <mergeCell ref="B24:C24"/>
    <mergeCell ref="B29:C2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3CA91-D83B-47DE-9B15-99EEB4ED7867}">
  <sheetPr codeName="Sheet1"/>
  <dimension ref="A1:D35"/>
  <sheetViews>
    <sheetView showGridLines="0" tabSelected="1" zoomScale="123" zoomScaleNormal="123" workbookViewId="0">
      <selection activeCell="E3" sqref="E3"/>
    </sheetView>
  </sheetViews>
  <sheetFormatPr defaultColWidth="9.1796875" defaultRowHeight="16.5" x14ac:dyDescent="0.5"/>
  <cols>
    <col min="1" max="1" width="41.453125" style="4" customWidth="1"/>
    <col min="2" max="2" width="33.81640625" style="4" customWidth="1"/>
    <col min="3" max="3" width="12.81640625" style="4" customWidth="1"/>
    <col min="4" max="4" width="17.81640625" style="4" bestFit="1" customWidth="1"/>
    <col min="5" max="5" width="29.453125" style="4" customWidth="1"/>
    <col min="6" max="16384" width="9.1796875" style="4"/>
  </cols>
  <sheetData>
    <row r="1" spans="1:4" s="102" customFormat="1" ht="52.5" customHeight="1" x14ac:dyDescent="0.5">
      <c r="A1" s="105" t="s">
        <v>20</v>
      </c>
      <c r="B1" s="4"/>
    </row>
    <row r="2" spans="1:4" s="102" customFormat="1" ht="31.5" customHeight="1" thickBot="1" x14ac:dyDescent="0.55000000000000004">
      <c r="A2" s="106" t="s">
        <v>94</v>
      </c>
      <c r="B2" s="4"/>
    </row>
    <row r="3" spans="1:4" s="102" customFormat="1" ht="31.5" customHeight="1" thickBot="1" x14ac:dyDescent="0.55000000000000004">
      <c r="A3" s="17" t="s">
        <v>95</v>
      </c>
      <c r="B3" s="101"/>
      <c r="C3" s="31" t="s">
        <v>109</v>
      </c>
      <c r="D3" s="107"/>
    </row>
    <row r="4" spans="1:4" ht="38.25" customHeight="1" thickBot="1" x14ac:dyDescent="0.55000000000000004">
      <c r="A4" s="190" t="s">
        <v>167</v>
      </c>
      <c r="B4" s="191"/>
      <c r="C4" s="168"/>
      <c r="D4" s="38" t="str">
        <f>IF(ISBLANK(C4),"",IF(C4&gt;11.7,"Not Met","Met"))</f>
        <v/>
      </c>
    </row>
    <row r="5" spans="1:4" s="104" customFormat="1" ht="17" thickBot="1" x14ac:dyDescent="0.55000000000000004">
      <c r="A5" s="169" t="s">
        <v>164</v>
      </c>
    </row>
    <row r="6" spans="1:4" ht="50" thickBot="1" x14ac:dyDescent="0.55000000000000004">
      <c r="A6" s="17" t="s">
        <v>49</v>
      </c>
      <c r="B6" s="37" t="s">
        <v>165</v>
      </c>
      <c r="C6" s="31" t="s">
        <v>63</v>
      </c>
      <c r="D6" s="38"/>
    </row>
    <row r="7" spans="1:4" x14ac:dyDescent="0.5">
      <c r="A7" s="19" t="s">
        <v>50</v>
      </c>
      <c r="B7" s="66"/>
      <c r="C7" s="67"/>
      <c r="D7" s="30" t="str">
        <f t="shared" ref="D7:D19" si="0">IF(ISBLANK(C7),"",IF(C7&gt;B7,"Not Met","Met"))</f>
        <v/>
      </c>
    </row>
    <row r="8" spans="1:4" x14ac:dyDescent="0.5">
      <c r="A8" s="20" t="s">
        <v>51</v>
      </c>
      <c r="B8" s="68"/>
      <c r="C8" s="67"/>
      <c r="D8" s="29" t="str">
        <f t="shared" si="0"/>
        <v/>
      </c>
    </row>
    <row r="9" spans="1:4" x14ac:dyDescent="0.5">
      <c r="A9" s="20" t="s">
        <v>52</v>
      </c>
      <c r="B9" s="68"/>
      <c r="C9" s="67"/>
      <c r="D9" s="29" t="str">
        <f t="shared" si="0"/>
        <v/>
      </c>
    </row>
    <row r="10" spans="1:4" x14ac:dyDescent="0.5">
      <c r="A10" s="20" t="s">
        <v>53</v>
      </c>
      <c r="B10" s="68"/>
      <c r="C10" s="67"/>
      <c r="D10" s="29" t="str">
        <f t="shared" si="0"/>
        <v/>
      </c>
    </row>
    <row r="11" spans="1:4" x14ac:dyDescent="0.5">
      <c r="A11" s="20" t="s">
        <v>54</v>
      </c>
      <c r="B11" s="69"/>
      <c r="C11" s="70"/>
      <c r="D11" s="29" t="str">
        <f t="shared" si="0"/>
        <v/>
      </c>
    </row>
    <row r="12" spans="1:4" x14ac:dyDescent="0.5">
      <c r="A12" s="20" t="s">
        <v>55</v>
      </c>
      <c r="B12" s="69"/>
      <c r="C12" s="70"/>
      <c r="D12" s="29" t="str">
        <f t="shared" si="0"/>
        <v/>
      </c>
    </row>
    <row r="13" spans="1:4" x14ac:dyDescent="0.5">
      <c r="A13" s="20" t="s">
        <v>56</v>
      </c>
      <c r="B13" s="69"/>
      <c r="C13" s="70"/>
      <c r="D13" s="29" t="str">
        <f t="shared" si="0"/>
        <v/>
      </c>
    </row>
    <row r="14" spans="1:4" x14ac:dyDescent="0.5">
      <c r="A14" s="20" t="s">
        <v>57</v>
      </c>
      <c r="B14" s="69"/>
      <c r="C14" s="70"/>
      <c r="D14" s="29" t="str">
        <f t="shared" si="0"/>
        <v/>
      </c>
    </row>
    <row r="15" spans="1:4" x14ac:dyDescent="0.5">
      <c r="A15" s="20" t="s">
        <v>58</v>
      </c>
      <c r="B15" s="69"/>
      <c r="C15" s="70"/>
      <c r="D15" s="29" t="str">
        <f t="shared" si="0"/>
        <v/>
      </c>
    </row>
    <row r="16" spans="1:4" x14ac:dyDescent="0.5">
      <c r="A16" s="20" t="s">
        <v>59</v>
      </c>
      <c r="B16" s="69"/>
      <c r="C16" s="70"/>
      <c r="D16" s="29" t="str">
        <f t="shared" si="0"/>
        <v/>
      </c>
    </row>
    <row r="17" spans="1:4" x14ac:dyDescent="0.5">
      <c r="A17" s="20" t="s">
        <v>60</v>
      </c>
      <c r="B17" s="69"/>
      <c r="C17" s="70"/>
      <c r="D17" s="29" t="str">
        <f t="shared" si="0"/>
        <v/>
      </c>
    </row>
    <row r="18" spans="1:4" x14ac:dyDescent="0.5">
      <c r="A18" s="20" t="s">
        <v>61</v>
      </c>
      <c r="B18" s="69"/>
      <c r="C18" s="70"/>
      <c r="D18" s="29" t="str">
        <f t="shared" si="0"/>
        <v/>
      </c>
    </row>
    <row r="19" spans="1:4" ht="17" thickBot="1" x14ac:dyDescent="0.55000000000000004">
      <c r="A19" s="22" t="s">
        <v>62</v>
      </c>
      <c r="B19" s="71"/>
      <c r="C19" s="71"/>
      <c r="D19" s="51" t="str">
        <f t="shared" si="0"/>
        <v/>
      </c>
    </row>
    <row r="20" spans="1:4" ht="33.5" thickBot="1" x14ac:dyDescent="0.55000000000000004">
      <c r="A20" s="17" t="s">
        <v>49</v>
      </c>
      <c r="B20" s="101" t="s">
        <v>108</v>
      </c>
      <c r="C20" s="31" t="s">
        <v>63</v>
      </c>
      <c r="D20" s="38"/>
    </row>
    <row r="21" spans="1:4" x14ac:dyDescent="0.5">
      <c r="A21" s="34" t="s">
        <v>50</v>
      </c>
      <c r="B21" s="3">
        <v>5.5</v>
      </c>
      <c r="C21" s="72"/>
      <c r="D21" s="30" t="str">
        <f>IF(ISBLANK(C21),"",IF(C21&gt;B21,"Not Met","Met"))</f>
        <v/>
      </c>
    </row>
    <row r="22" spans="1:4" x14ac:dyDescent="0.5">
      <c r="A22" s="35" t="s">
        <v>51</v>
      </c>
      <c r="B22" s="10">
        <v>1.3</v>
      </c>
      <c r="C22" s="73"/>
      <c r="D22" s="29" t="str">
        <f>IF(ISBLANK(C22),"",IF(C22&gt;B22,"Not Met","Met"))</f>
        <v/>
      </c>
    </row>
    <row r="23" spans="1:4" x14ac:dyDescent="0.5">
      <c r="A23" s="35" t="s">
        <v>52</v>
      </c>
      <c r="B23" s="10">
        <v>0.4</v>
      </c>
      <c r="C23" s="73"/>
      <c r="D23" s="29" t="str">
        <f t="shared" ref="D23:D32" si="1">IF(ISBLANK(C23),"",IF(C23&gt;B23,"Not Met","Met"))</f>
        <v/>
      </c>
    </row>
    <row r="24" spans="1:4" x14ac:dyDescent="0.5">
      <c r="A24" s="35" t="s">
        <v>53</v>
      </c>
      <c r="B24" s="10">
        <v>20.7</v>
      </c>
      <c r="C24" s="73"/>
      <c r="D24" s="29" t="str">
        <f t="shared" si="1"/>
        <v/>
      </c>
    </row>
    <row r="25" spans="1:4" x14ac:dyDescent="0.5">
      <c r="A25" s="35" t="s">
        <v>54</v>
      </c>
      <c r="B25" s="21">
        <v>0.4</v>
      </c>
      <c r="C25" s="74"/>
      <c r="D25" s="29" t="str">
        <f t="shared" si="1"/>
        <v/>
      </c>
    </row>
    <row r="26" spans="1:4" x14ac:dyDescent="0.5">
      <c r="A26" s="35" t="s">
        <v>55</v>
      </c>
      <c r="B26" s="21">
        <v>3.2</v>
      </c>
      <c r="C26" s="74"/>
      <c r="D26" s="29" t="str">
        <f t="shared" si="1"/>
        <v/>
      </c>
    </row>
    <row r="27" spans="1:4" x14ac:dyDescent="0.5">
      <c r="A27" s="35" t="s">
        <v>56</v>
      </c>
      <c r="B27" s="21">
        <v>1.2</v>
      </c>
      <c r="C27" s="74"/>
      <c r="D27" s="29" t="str">
        <f t="shared" si="1"/>
        <v/>
      </c>
    </row>
    <row r="28" spans="1:4" x14ac:dyDescent="0.5">
      <c r="A28" s="35" t="s">
        <v>57</v>
      </c>
      <c r="B28" s="21">
        <v>13.1</v>
      </c>
      <c r="C28" s="74"/>
      <c r="D28" s="29" t="str">
        <f t="shared" si="1"/>
        <v/>
      </c>
    </row>
    <row r="29" spans="1:4" x14ac:dyDescent="0.5">
      <c r="A29" s="35" t="s">
        <v>58</v>
      </c>
      <c r="B29" s="21">
        <v>37.799999999999997</v>
      </c>
      <c r="C29" s="74"/>
      <c r="D29" s="29" t="str">
        <f t="shared" si="1"/>
        <v/>
      </c>
    </row>
    <row r="30" spans="1:4" x14ac:dyDescent="0.5">
      <c r="A30" s="35" t="s">
        <v>59</v>
      </c>
      <c r="B30" s="21">
        <v>0</v>
      </c>
      <c r="C30" s="74"/>
      <c r="D30" s="29" t="str">
        <f t="shared" si="1"/>
        <v/>
      </c>
    </row>
    <row r="31" spans="1:4" x14ac:dyDescent="0.5">
      <c r="A31" s="35" t="s">
        <v>60</v>
      </c>
      <c r="B31" s="21">
        <v>0.9</v>
      </c>
      <c r="C31" s="74"/>
      <c r="D31" s="29" t="str">
        <f t="shared" si="1"/>
        <v/>
      </c>
    </row>
    <row r="32" spans="1:4" x14ac:dyDescent="0.5">
      <c r="A32" s="35" t="s">
        <v>61</v>
      </c>
      <c r="B32" s="21">
        <v>15.1</v>
      </c>
      <c r="C32" s="74"/>
      <c r="D32" s="29" t="str">
        <f t="shared" si="1"/>
        <v/>
      </c>
    </row>
    <row r="33" spans="1:4" ht="17" thickBot="1" x14ac:dyDescent="0.55000000000000004">
      <c r="A33" s="36" t="s">
        <v>62</v>
      </c>
      <c r="B33" s="18">
        <v>0.2</v>
      </c>
      <c r="C33" s="75"/>
      <c r="D33" s="28" t="str">
        <f>IF(ISBLANK(C33),"",IF(C33&gt;B33,"Not Met","Met"))</f>
        <v/>
      </c>
    </row>
    <row r="34" spans="1:4" ht="17" thickBot="1" x14ac:dyDescent="0.55000000000000004">
      <c r="A34" s="103" t="s">
        <v>147</v>
      </c>
    </row>
    <row r="35" spans="1:4" ht="17" thickBot="1" x14ac:dyDescent="0.55000000000000004">
      <c r="A35" s="63" t="s">
        <v>70</v>
      </c>
      <c r="B35" s="64">
        <f>COUNTIF(D4:D33, "Met")</f>
        <v>0</v>
      </c>
      <c r="C35" s="65">
        <f>B35/27</f>
        <v>0</v>
      </c>
      <c r="D35" s="62" t="s">
        <v>110</v>
      </c>
    </row>
  </sheetData>
  <sheetProtection algorithmName="SHA-512" hashValue="RXiMkRLuoYLG2kodnamjFSbVYeoiOGQnYdodKp/+E3Q6FaIMISYWh4Bb+2UzGnHmgYiwPLEqSm/fSPGg5YR0qg==" saltValue="pBGg4sevsBsI+zVOEBMhCw==" spinCount="100000" sheet="1" formatCells="0" formatColumns="0" formatRows="0" insertHyperlinks="0"/>
  <mergeCells count="1">
    <mergeCell ref="A4:B4"/>
  </mergeCells>
  <hyperlinks>
    <hyperlink ref="A34" r:id="rId1" display="https://dq.cde.ca.gov/dataquest/SpecEd/SpecEd1.asp?cChoice=SpecEd1&amp;cYear=2018-19&amp;cLevel=State&amp;cTopic=SpecEd&amp;myTimeFrame=S&amp;submit1=Submit&amp;ReptCycle=December" xr:uid="{5E90ACFF-37AB-409B-B6B0-EB4355567F34}"/>
    <hyperlink ref="A5" r:id="rId2" display="Statewide Enrollment for K-12 Students 2022-23 Per DataQuest" xr:uid="{9C3FC8CE-2D01-4039-97FC-C1A3B24497CA}"/>
  </hyperlinks>
  <printOptions horizontalCentered="1"/>
  <pageMargins left="1" right="1" top="0.75" bottom="0.25" header="0.5" footer="0.5"/>
  <pageSetup orientation="landscape" r:id="rId3"/>
  <rowBreaks count="1" manualBreakCount="1">
    <brk id="19" max="16383" man="1"/>
  </rowBreaks>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DBEFB1D77F884597487478E3A3DB2F" ma:contentTypeVersion="66" ma:contentTypeDescription="Create a new document." ma:contentTypeScope="" ma:versionID="f415806e865c48cffe6cc6320f1ac64c">
  <xsd:schema xmlns:xsd="http://www.w3.org/2001/XMLSchema" xmlns:xs="http://www.w3.org/2001/XMLSchema" xmlns:p="http://schemas.microsoft.com/office/2006/metadata/properties" xmlns:ns1="1836095c-a8e1-4e39-a688-07b849484023" xmlns:ns3="2764f696-ee76-49e1-8758-169b4b8d5a2f" targetNamespace="http://schemas.microsoft.com/office/2006/metadata/properties" ma:root="true" ma:fieldsID="efaa6339717d6dbd6875d43d99c34fa8" ns1:_="" ns3:_="">
    <xsd:import namespace="1836095c-a8e1-4e39-a688-07b849484023"/>
    <xsd:import namespace="2764f696-ee76-49e1-8758-169b4b8d5a2f"/>
    <xsd:element name="properties">
      <xsd:complexType>
        <xsd:sequence>
          <xsd:element name="documentManagement">
            <xsd:complexType>
              <xsd:all>
                <xsd:element ref="ns1:Posted_x0020_Date" minOccurs="0"/>
                <xsd:element ref="ns1:File_x0020_Name" minOccurs="0"/>
                <xsd:element ref="ns1:File_x0020_Content" minOccurs="0"/>
                <xsd:element ref="ns1:Category"/>
                <xsd:element ref="ns1:Sub_x0020_Category" minOccurs="0"/>
                <xsd:element ref="ns1:Year" minOccurs="0"/>
                <xsd:element ref="ns1:Plan" minOccurs="0"/>
                <xsd:element ref="ns1:MediaServiceMetadata" minOccurs="0"/>
                <xsd:element ref="ns1:MediaServiceFastMetadata" minOccurs="0"/>
                <xsd:element ref="ns1:MediaServiceAutoTags" minOccurs="0"/>
                <xsd:element ref="ns1:MediaServiceOCR" minOccurs="0"/>
                <xsd:element ref="ns1:MediaServiceGenerationTime" minOccurs="0"/>
                <xsd:element ref="ns1:MediaServiceEventHashCode" minOccurs="0"/>
                <xsd:element ref="ns3:TaxCatchAll" minOccurs="0"/>
                <xsd:element ref="ns1:MediaServiceAutoKeyPoints" minOccurs="0"/>
                <xsd:element ref="ns1:MediaServiceKeyPoints" minOccurs="0"/>
                <xsd:element ref="ns3:_dlc_DocId" minOccurs="0"/>
                <xsd:element ref="ns3:_dlc_DocIdUrl" minOccurs="0"/>
                <xsd:element ref="ns3:_dlc_DocIdPersistId" minOccurs="0"/>
                <xsd:element ref="ns3:TaxKeywordTaxHTField" minOccurs="0"/>
                <xsd:element ref="ns1:URL" minOccurs="0"/>
                <xsd:element ref="ns3:SharedWithUsers" minOccurs="0"/>
                <xsd:element ref="ns3:SharedWithDetails"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36095c-a8e1-4e39-a688-07b849484023" elementFormDefault="qualified">
    <xsd:import namespace="http://schemas.microsoft.com/office/2006/documentManagement/types"/>
    <xsd:import namespace="http://schemas.microsoft.com/office/infopath/2007/PartnerControls"/>
    <xsd:element name="Posted_x0020_Date" ma:index="0" nillable="true" ma:displayName="Posted Date" ma:default="[today]" ma:format="DateOnly" ma:internalName="Posted_x0020_Date">
      <xsd:simpleType>
        <xsd:restriction base="dms:DateTime"/>
      </xsd:simpleType>
    </xsd:element>
    <xsd:element name="File_x0020_Name" ma:index="2" nillable="true" ma:displayName="Title Of Document" ma:indexed="true" ma:internalName="File_x0020_Name">
      <xsd:simpleType>
        <xsd:restriction base="dms:Text">
          <xsd:maxLength value="255"/>
        </xsd:restriction>
      </xsd:simpleType>
    </xsd:element>
    <xsd:element name="File_x0020_Content" ma:index="3" nillable="true" ma:displayName="Content Of Document" ma:indexed="true" ma:internalName="File_x0020_Content">
      <xsd:simpleType>
        <xsd:restriction base="dms:Text">
          <xsd:maxLength value="255"/>
        </xsd:restriction>
      </xsd:simpleType>
    </xsd:element>
    <xsd:element name="Category" ma:index="4" ma:displayName="Category" ma:format="Dropdown" ma:indexed="true" ma:internalName="Category">
      <xsd:simpleType>
        <xsd:restriction base="dms:Choice">
          <xsd:enumeration value="Fiscal Documents"/>
          <xsd:enumeration value="Manuals"/>
          <xsd:enumeration value="FCMAT Reports"/>
          <xsd:enumeration value="Other Resources"/>
        </xsd:restriction>
      </xsd:simpleType>
    </xsd:element>
    <xsd:element name="Sub_x0020_Category" ma:index="5" nillable="true" ma:displayName="Sub Category" ma:format="Dropdown" ma:indexed="true" ma:internalName="Sub_x0020_Category">
      <xsd:simpleType>
        <xsd:restriction base="dms:Choice">
          <xsd:enumeration value="Certification of Budget Charts"/>
          <xsd:enumeration value="County Office Of Education(COE) Reimbursement Information"/>
          <xsd:enumeration value="Disclosure of Proposed Collective Bargaining Agreement"/>
          <xsd:enumeration value="FCMAT Alerts"/>
          <xsd:enumeration value="Annual Reports 2004 – Current"/>
          <xsd:enumeration value="Non-Voter-Approved Debt"/>
          <xsd:enumeration value="Standards for Comprehensive Reviews"/>
          <xsd:enumeration value="State Emergency Allocations to School Districts"/>
          <xsd:enumeration value="County Office Of Education(COE) Fiscal Procedural Manual"/>
          <xsd:enumeration value="ASB Accounting Manual, Fraud Prevention Guide and Desk Reference"/>
          <xsd:enumeration value="Fiscal Oversight Guide"/>
          <xsd:enumeration value="CCSESA Local Control and Accountability(LCAP) Appoval Manual"/>
          <xsd:enumeration value="California Charter School Accounting and Best Practices Manual"/>
          <xsd:enumeration value="K-12 Management Assistance Reports"/>
          <xsd:enumeration value="Extraordinary Audits"/>
          <xsd:enumeration value="Comprehensive Assessments Recovery Plans and Special Legislative Assignments"/>
          <xsd:enumeration value="Community College District Reports"/>
          <xsd:enumeration value="About FCMAT"/>
          <xsd:enumeration value="Annual Reports"/>
          <xsd:enumeration value="CBO Mentor Program"/>
          <xsd:enumeration value="FCMAT Featured Presentations"/>
          <xsd:enumeration value="FCMAT Workshops"/>
          <xsd:enumeration value="Fiscal Oversight Training"/>
          <xsd:enumeration value="Fiscal Tools"/>
          <xsd:enumeration value="Miscellaneous"/>
        </xsd:restriction>
      </xsd:simpleType>
    </xsd:element>
    <xsd:element name="Year" ma:index="6" nillable="true" ma:displayName="Year" ma:default="2022" ma:format="Dropdown" ma:indexed="true" ma:internalName="Year">
      <xsd:simpleType>
        <xsd:restriction base="dms:Choice">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Plan" ma:index="7" nillable="true" ma:displayName="Plan" ma:format="Dropdown" ma:indexed="true" ma:internalName="Plan">
      <xsd:simpleType>
        <xsd:union memberTypes="dms:Text">
          <xsd:simpleType>
            <xsd:restriction base="dms:Choice">
              <xsd:enumeration value="Berkeley USD Comprehensive Improvement Plan"/>
              <xsd:enumeration value="City College of San Francisco Comprehensive Fiscal Assessment"/>
              <xsd:enumeration value="Compton Community College Comprehensive Assessment"/>
              <xsd:enumeration value="Compton USD AB52 Assessment and Recovery Plans"/>
              <xsd:enumeration value="Emery USD Comprehensive Fiscal Assessment"/>
              <xsd:enumeration value="Oakland USD Comprehensive Assessment and Recovery Plans"/>
              <xsd:enumeration value="SFUSD Comprehensive Fiscal Assessment"/>
              <xsd:enumeration value="South Monterey County-King City Joint Union HSD Comprehensive Assessment"/>
              <xsd:enumeration value="Vallejo USD Comprehensive Assessment"/>
              <xsd:enumeration value="West Contra Costa USD Comprehensive Assessment"/>
              <xsd:enumeration value="West Fresno ESD Comprehensive Assessment"/>
              <xsd:enumeration value="Inglewood USD Comprehensive Assessment"/>
            </xsd:restriction>
          </xsd:simpleType>
        </xsd:un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description="" ma:indexed="true"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URL" ma:index="30" nillable="true" ma:displayName="URL" ma:internalName="URL">
      <xsd:simpleType>
        <xsd:restriction base="dms:Text">
          <xsd:maxLength value="255"/>
        </xsd:restrictio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64f696-ee76-49e1-8758-169b4b8d5a2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6c45a01-2305-439b-93c5-38d7745d7b02}" ma:internalName="TaxCatchAll" ma:showField="CatchAllData" ma:web="2764f696-ee76-49e1-8758-169b4b8d5a2f">
      <xsd:complexType>
        <xsd:complexContent>
          <xsd:extension base="dms:MultiChoiceLookup">
            <xsd:sequence>
              <xsd:element name="Value" type="dms:Lookup" maxOccurs="unbounded" minOccurs="0" nillable="true"/>
            </xsd:sequence>
          </xsd:extension>
        </xsd:complexContent>
      </xsd:complexType>
    </xsd:element>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KeywordTaxHTField" ma:index="29" nillable="true" ma:taxonomy="true" ma:internalName="TaxKeywordTaxHTField" ma:taxonomyFieldName="TaxKeyword" ma:displayName="Enterprise Keywords" ma:fieldId="{23f27201-bee3-471e-b2e7-b64fd8b7ca38}" ma:taxonomyMulti="true" ma:sspId="1b82fea1-4d98-495d-a884-8664ed378d29" ma:termSetId="00000000-0000-0000-0000-000000000000" ma:anchorId="00000000-0000-0000-0000-000000000000" ma:open="true" ma:isKeyword="true">
      <xsd:complexType>
        <xsd:sequence>
          <xsd:element ref="pc:Terms" minOccurs="0" maxOccurs="1"/>
        </xsd:sequence>
      </xsd:complex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
  <cached>True</cached>
  <openByDefault>True</openByDefault>
  <xsnScope/>
</customXsn>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Sub_x0020_Category xmlns="1836095c-a8e1-4e39-a688-07b849484023">Fiscal Tools</Sub_x0020_Category>
    <Posted_x0020_Date xmlns="1836095c-a8e1-4e39-a688-07b849484023">2023-02-21T08:00:00+00:00</Posted_x0020_Date>
    <File_x0020_Name xmlns="1836095c-a8e1-4e39-a688-07b849484023">Special Education Efficiency Tool</File_x0020_Name>
    <Category xmlns="1836095c-a8e1-4e39-a688-07b849484023">Other Resources</Category>
    <Year xmlns="1836095c-a8e1-4e39-a688-07b849484023">2023</Year>
    <File_x0020_Content xmlns="1836095c-a8e1-4e39-a688-07b849484023">Special education efficiency evaluation tool</File_x0020_Content>
    <Plan xmlns="1836095c-a8e1-4e39-a688-07b849484023" xsi:nil="true"/>
    <TaxCatchAll xmlns="2764f696-ee76-49e1-8758-169b4b8d5a2f" xsi:nil="true"/>
    <_dlc_DocId xmlns="2764f696-ee76-49e1-8758-169b4b8d5a2f">D2A6QJZ574UD-1676105008-3491</_dlc_DocId>
    <_dlc_DocIdUrl xmlns="2764f696-ee76-49e1-8758-169b4b8d5a2f">
      <Url>https://fcmat2.sharepoint.com/sites/fcmat/_layouts/15/DocIdRedir.aspx?ID=D2A6QJZ574UD-1676105008-3491</Url>
      <Description>D2A6QJZ574UD-1676105008-3491</Description>
    </_dlc_DocIdUrl>
    <TaxKeywordTaxHTField xmlns="2764f696-ee76-49e1-8758-169b4b8d5a2f">
      <Terms xmlns="http://schemas.microsoft.com/office/infopath/2007/PartnerControls"/>
    </TaxKeywordTaxHTField>
    <URL xmlns="1836095c-a8e1-4e39-a688-07b849484023">https://www.fcmat.org/PublicationsReports/Special Education Tool.xlsx</URL>
  </documentManagement>
</p:properties>
</file>

<file path=customXml/itemProps1.xml><?xml version="1.0" encoding="utf-8"?>
<ds:datastoreItem xmlns:ds="http://schemas.openxmlformats.org/officeDocument/2006/customXml" ds:itemID="{23B6917C-1E14-47C4-8322-A470572EB34C}"/>
</file>

<file path=customXml/itemProps2.xml><?xml version="1.0" encoding="utf-8"?>
<ds:datastoreItem xmlns:ds="http://schemas.openxmlformats.org/officeDocument/2006/customXml" ds:itemID="{AA3EA299-53D6-48B0-A21D-24F6C00A3E11}">
  <ds:schemaRefs>
    <ds:schemaRef ds:uri="http://schemas.microsoft.com/office/2006/metadata/customXsn"/>
  </ds:schemaRefs>
</ds:datastoreItem>
</file>

<file path=customXml/itemProps3.xml><?xml version="1.0" encoding="utf-8"?>
<ds:datastoreItem xmlns:ds="http://schemas.openxmlformats.org/officeDocument/2006/customXml" ds:itemID="{9808354D-3459-48CC-8BC4-9A04ADE67838}">
  <ds:schemaRefs>
    <ds:schemaRef ds:uri="http://schemas.microsoft.com/sharepoint/events"/>
  </ds:schemaRefs>
</ds:datastoreItem>
</file>

<file path=customXml/itemProps4.xml><?xml version="1.0" encoding="utf-8"?>
<ds:datastoreItem xmlns:ds="http://schemas.openxmlformats.org/officeDocument/2006/customXml" ds:itemID="{F9FE6DBF-4145-4E20-8A4C-A327E62F7A11}">
  <ds:schemaRefs>
    <ds:schemaRef ds:uri="http://schemas.microsoft.com/sharepoint/v3/contenttype/forms"/>
  </ds:schemaRefs>
</ds:datastoreItem>
</file>

<file path=customXml/itemProps5.xml><?xml version="1.0" encoding="utf-8"?>
<ds:datastoreItem xmlns:ds="http://schemas.openxmlformats.org/officeDocument/2006/customXml" ds:itemID="{0E4D2F1F-C67B-4666-9086-F29C7CCAA756}">
  <ds:schemaRefs>
    <ds:schemaRef ds:uri="http://schemas.microsoft.com/office/2006/metadata/properties"/>
    <ds:schemaRef ds:uri="http://schemas.microsoft.com/office/infopath/2007/PartnerControls"/>
    <ds:schemaRef ds:uri="1836095c-a8e1-4e39-a688-07b849484023"/>
    <ds:schemaRef ds:uri="2764f696-ee76-49e1-8758-169b4b8d5a2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Efficiency Tool</vt:lpstr>
      <vt:lpstr>Staffing and Caseload Standards</vt:lpstr>
      <vt:lpstr>Overstaff Warning</vt:lpstr>
      <vt:lpstr>Identification Standards</vt:lpstr>
      <vt:lpstr>'Efficiency Tool'!Print_Area</vt:lpstr>
      <vt:lpstr>'Identification Standards'!Print_Area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Tamara Ethier</dc:creator>
  <cp:keywords/>
  <cp:lastModifiedBy>Carolynne Beno</cp:lastModifiedBy>
  <cp:lastPrinted>2020-04-02T04:23:36Z</cp:lastPrinted>
  <dcterms:created xsi:type="dcterms:W3CDTF">2018-08-31T16:32:54Z</dcterms:created>
  <dcterms:modified xsi:type="dcterms:W3CDTF">2024-03-18T16:04:14Z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0x010100FADBEFB1D77F884597487478E3A3DB2F</vt:lpwstr>
  </property>
  <property fmtid="{D5CDD505-2E9C-101B-9397-08002B2CF9AE}" pid="3" name="_dlc_DocIdItemGuid">
    <vt:lpwstr>09b91bab-90c9-439f-b4bf-e294f9b0e71a</vt:lpwstr>
  </property>
  <property fmtid="{D5CDD505-2E9C-101B-9397-08002B2CF9AE}" pid="4" name="TaxKeyword">
    <vt:lpwstr/>
  </property>
</Properties>
</file>